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Корпус 1" sheetId="1" r:id="rId1"/>
    <sheet name="Корпус 2" sheetId="2" r:id="rId2"/>
  </sheets>
  <definedNames/>
  <calcPr fullCalcOnLoad="1"/>
</workbook>
</file>

<file path=xl/sharedStrings.xml><?xml version="1.0" encoding="utf-8"?>
<sst xmlns="http://schemas.openxmlformats.org/spreadsheetml/2006/main" count="806" uniqueCount="218">
  <si>
    <t xml:space="preserve">           ТАБЛИЦА - Anna Marina - корпус 1</t>
  </si>
  <si>
    <t>ЗА РАЗПРЕДЕЛЯНЕ НА ПЛОЩИТЕ  НА  АПАРТАМЕНТИ И СТУДИЯ  В ЖИЛИЩНА СГРАДА ЗА СЕЗОННО ПОЛЗВАНЕ  ГР.СВЕТИ ВЛАС-ЮГ КВ.5 УПИ VІІ-3104</t>
  </si>
  <si>
    <t xml:space="preserve">Площадь м2 </t>
  </si>
  <si>
    <t>общи части</t>
  </si>
  <si>
    <t>обща площ</t>
  </si>
  <si>
    <t>Статус</t>
  </si>
  <si>
    <t>прайс Евро</t>
  </si>
  <si>
    <t>№</t>
  </si>
  <si>
    <t xml:space="preserve">   F1 /КВ.М./</t>
  </si>
  <si>
    <t>Ки</t>
  </si>
  <si>
    <t>Кв</t>
  </si>
  <si>
    <t>Кив</t>
  </si>
  <si>
    <t>Кk</t>
  </si>
  <si>
    <t>Кпп</t>
  </si>
  <si>
    <t xml:space="preserve"> F1 кор.                 /ЛВ./</t>
  </si>
  <si>
    <t>K%</t>
  </si>
  <si>
    <t>F2   /КВ.М./</t>
  </si>
  <si>
    <t>F1+F2  /КВ.М./</t>
  </si>
  <si>
    <t>F3   /КВ.М./</t>
  </si>
  <si>
    <t>Партер</t>
  </si>
  <si>
    <t>Студио №1</t>
  </si>
  <si>
    <t xml:space="preserve">   -</t>
  </si>
  <si>
    <t>Продан</t>
  </si>
  <si>
    <t>Студио №2</t>
  </si>
  <si>
    <t>Студио №3</t>
  </si>
  <si>
    <t>Студио №4</t>
  </si>
  <si>
    <t>Студио №5</t>
  </si>
  <si>
    <t>Студио №6</t>
  </si>
  <si>
    <t>Апартам. №7</t>
  </si>
  <si>
    <t>Студио №8</t>
  </si>
  <si>
    <t>Студио №9</t>
  </si>
  <si>
    <t>Студио №10</t>
  </si>
  <si>
    <t>Студио №11</t>
  </si>
  <si>
    <t>Студио №12</t>
  </si>
  <si>
    <t>Студио №13</t>
  </si>
  <si>
    <t>Резерв.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</si>
  <si>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</si>
  <si>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</si>
  <si>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</si>
  <si>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</si>
  <si>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</si>
  <si>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</si>
  <si>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</si>
  <si>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</si>
  <si>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Студио №22</t>
  </si>
  <si>
    <t>АКЦИЯ!</t>
  </si>
  <si>
    <t xml:space="preserve">етаж 1 </t>
  </si>
  <si>
    <t>Студио №23</t>
  </si>
  <si>
    <t xml:space="preserve">     -</t>
  </si>
  <si>
    <t>Студио №24</t>
  </si>
  <si>
    <t>Студио №25</t>
  </si>
  <si>
    <t>Студио №26</t>
  </si>
  <si>
    <t>Студио №27</t>
  </si>
  <si>
    <t>Студио №28</t>
  </si>
  <si>
    <t>Студио №29</t>
  </si>
  <si>
    <t>Апартам. №30</t>
  </si>
  <si>
    <t>Студио №31</t>
  </si>
  <si>
    <t>Студио №32</t>
  </si>
  <si>
    <t>Студио №33</t>
  </si>
  <si>
    <t>Студио №34</t>
  </si>
  <si>
    <t>Студио №35</t>
  </si>
  <si>
    <t>Студио №36</t>
  </si>
  <si>
    <t>Студио №37</t>
  </si>
  <si>
    <t>Студио №38</t>
  </si>
  <si>
    <t>Студио №39</t>
  </si>
  <si>
    <t>Студио №40</t>
  </si>
  <si>
    <t>Студио №41</t>
  </si>
  <si>
    <t>Студио №42</t>
  </si>
  <si>
    <t>Студио №43</t>
  </si>
  <si>
    <t>Студио №44</t>
  </si>
  <si>
    <t>Студио №45</t>
  </si>
  <si>
    <t>етаж 2</t>
  </si>
  <si>
    <t>Студио №46</t>
  </si>
  <si>
    <t>Студио №47</t>
  </si>
  <si>
    <t>Студио №48</t>
  </si>
  <si>
    <t>Студио №49</t>
  </si>
  <si>
    <t>Студио №50</t>
  </si>
  <si>
    <t>Студио №51</t>
  </si>
  <si>
    <t>Студио №52</t>
  </si>
  <si>
    <t>Апартам. №53</t>
  </si>
  <si>
    <t>Студио №54</t>
  </si>
  <si>
    <t>Студио №55</t>
  </si>
  <si>
    <t>Студио №56</t>
  </si>
  <si>
    <t>Студио №57</t>
  </si>
  <si>
    <t>Студио №58</t>
  </si>
  <si>
    <t>Студио №59</t>
  </si>
  <si>
    <t>Студио №60</t>
  </si>
  <si>
    <t>Студио №61</t>
  </si>
  <si>
    <t>Студио №62</t>
  </si>
  <si>
    <t>Студио №63</t>
  </si>
  <si>
    <t>Студио №64</t>
  </si>
  <si>
    <t>Студио №65</t>
  </si>
  <si>
    <t>Студио №66</t>
  </si>
  <si>
    <t>Студио №67</t>
  </si>
  <si>
    <t>Студио №68</t>
  </si>
  <si>
    <t>етаж 3</t>
  </si>
  <si>
    <t>Студио №69</t>
  </si>
  <si>
    <t>Студио №70</t>
  </si>
  <si>
    <t>Студио №71</t>
  </si>
  <si>
    <t>Студио №72</t>
  </si>
  <si>
    <t>Студио №73</t>
  </si>
  <si>
    <t>Студио №74</t>
  </si>
  <si>
    <t>Студио №75</t>
  </si>
  <si>
    <t>Апартам. №76</t>
  </si>
  <si>
    <t>Студио №77</t>
  </si>
  <si>
    <t>Студио №78</t>
  </si>
  <si>
    <t>Студио №79</t>
  </si>
  <si>
    <t>Студио №80</t>
  </si>
  <si>
    <t>Студио №81</t>
  </si>
  <si>
    <t>Студио №82</t>
  </si>
  <si>
    <t>Студио №83</t>
  </si>
  <si>
    <t>Студио №84</t>
  </si>
  <si>
    <t>Студио №85</t>
  </si>
  <si>
    <t>Студио №86</t>
  </si>
  <si>
    <t>Студио №87</t>
  </si>
  <si>
    <t>Студио №88</t>
  </si>
  <si>
    <t>Студио №89</t>
  </si>
  <si>
    <t>Студио №90</t>
  </si>
  <si>
    <t>етаж 4</t>
  </si>
  <si>
    <t>Студио №91</t>
  </si>
  <si>
    <t>Студио №92</t>
  </si>
  <si>
    <t>Студио №93</t>
  </si>
  <si>
    <t>Студио №94</t>
  </si>
  <si>
    <t>Студио №95</t>
  </si>
  <si>
    <t>Апарт. №96</t>
  </si>
  <si>
    <t>Апарт. №97</t>
  </si>
  <si>
    <t>Апарт. №98</t>
  </si>
  <si>
    <t>Апарт. №99</t>
  </si>
  <si>
    <t xml:space="preserve">Тераса покривна </t>
  </si>
  <si>
    <r>
      <t xml:space="preserve">   F1 /</t>
    </r>
    <r>
      <rPr>
        <b/>
        <sz val="8"/>
        <color indexed="16"/>
        <rFont val="Arial"/>
        <family val="2"/>
      </rPr>
      <t>КВ.М./</t>
    </r>
  </si>
  <si>
    <r>
      <t xml:space="preserve"> F1 кор.                 </t>
    </r>
    <r>
      <rPr>
        <b/>
        <sz val="8"/>
        <color indexed="16"/>
        <rFont val="Arial"/>
        <family val="2"/>
      </rPr>
      <t>/ЛВ./</t>
    </r>
  </si>
  <si>
    <r>
      <t xml:space="preserve">F2   </t>
    </r>
    <r>
      <rPr>
        <b/>
        <sz val="8"/>
        <color indexed="16"/>
        <rFont val="Arial"/>
        <family val="2"/>
      </rPr>
      <t>/КВ.М./</t>
    </r>
  </si>
  <si>
    <r>
      <t xml:space="preserve">F1+F2  </t>
    </r>
    <r>
      <rPr>
        <b/>
        <sz val="8"/>
        <color indexed="16"/>
        <rFont val="Arial"/>
        <family val="2"/>
      </rPr>
      <t>/КВ.М./</t>
    </r>
  </si>
  <si>
    <t>Прайс  EURO</t>
  </si>
  <si>
    <t>сутерен -2.60</t>
  </si>
  <si>
    <t>склад</t>
  </si>
  <si>
    <t>І-ви етаж +0.00</t>
  </si>
  <si>
    <t>Ап.1</t>
  </si>
  <si>
    <t>Свободен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</si>
  <si>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</si>
  <si>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</si>
  <si>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</si>
  <si>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</si>
  <si>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</si>
  <si>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</si>
  <si>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</si>
  <si>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</si>
  <si>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</si>
  <si>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</si>
  <si>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</si>
  <si>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</si>
  <si>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</si>
  <si>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</si>
  <si>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ІІ-ри етаж +2.80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</si>
  <si>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</si>
  <si>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</si>
  <si>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</si>
  <si>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</si>
  <si>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</si>
  <si>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</si>
  <si>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</si>
  <si>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</si>
  <si>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</si>
  <si>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</si>
  <si>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</si>
  <si>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</si>
  <si>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</si>
  <si>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</si>
  <si>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</si>
  <si>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ІІІ-ти етаж +5.60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</si>
  <si>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</si>
  <si>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</si>
  <si>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</si>
  <si>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</si>
  <si>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</si>
  <si>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</si>
  <si>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</si>
  <si>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</si>
  <si>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</si>
  <si>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</si>
  <si>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</si>
  <si>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</si>
  <si>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</si>
  <si>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</si>
  <si>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</si>
  <si>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ІV-ти етаж +8.40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</si>
  <si>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</si>
  <si>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</si>
  <si>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</si>
  <si>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</si>
  <si>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</si>
  <si>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</si>
  <si>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</si>
  <si>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</si>
  <si>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</si>
  <si>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</si>
  <si>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</si>
  <si>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</si>
  <si>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Ап.58</t>
  </si>
  <si>
    <t>Ап.59</t>
  </si>
  <si>
    <t>Ап.60</t>
  </si>
  <si>
    <t>V-ти етаж +11.20</t>
  </si>
  <si>
    <t>Ап.61</t>
  </si>
  <si>
    <t>Ап.62</t>
  </si>
  <si>
    <t>Ап.63</t>
  </si>
  <si>
    <t>Ап.64</t>
  </si>
  <si>
    <t>Ап.65</t>
  </si>
  <si>
    <t>Ст.66</t>
  </si>
  <si>
    <t>Ст.67</t>
  </si>
  <si>
    <t>Ап.68</t>
  </si>
  <si>
    <t>Ап.69</t>
  </si>
  <si>
    <t>Ап.70</t>
  </si>
  <si>
    <t>Ап.71</t>
  </si>
  <si>
    <t>Ап.72</t>
  </si>
  <si>
    <t>Ст.73</t>
  </si>
  <si>
    <t>Изготвил:..............................</t>
  </si>
  <si>
    <t>/Д.Карагогова/</t>
  </si>
  <si>
    <t>ЗА РАЗПРЕДЕЛЯНЕ НА ПЛОЩИТЕ  НА САМОСТОЯТЕЛНИТЕ ОБЕКТИ В ЖИЛИЩНА СГРАДА ЗА СЕЗОННО ПОЛЗВАНЕ, БЛОК "Б" ГР.СВЕТИ ВЛАС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</si>
</sst>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.00"/>
    <numFmt numFmtId="165" formatCode="0.000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</numFmts>
  <fonts count="5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1"/>
      <color indexed="60"/>
      <name val="Calibri"/>
      <family val="2"/>
    </font>
    <font>
      <sz val="10"/>
      <color indexed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43"/>
      <name val="Arial"/>
      <family val="0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8" borderId="2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0" borderId="6" applyNumberFormat="0" applyAlignment="0" applyProtection="0"/>
    <xf numFmtId="0" fontId="43" fillId="30" borderId="2" applyNumberFormat="0" applyAlignment="0" applyProtection="0"/>
    <xf numFmtId="0" fontId="44" fillId="31" borderId="7" applyNumberFormat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2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2" fillId="35" borderId="10" xfId="0" applyFont="1" applyFill="1" applyBorder="1" applyAlignment="1">
      <alignment vertical="center"/>
    </xf>
    <xf numFmtId="2" fontId="5" fillId="35" borderId="10" xfId="0" applyNumberFormat="1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2" fillId="36" borderId="12" xfId="0" applyFont="1" applyFill="1" applyBorder="1" applyAlignment="1">
      <alignment vertical="center"/>
    </xf>
    <xf numFmtId="2" fontId="5" fillId="36" borderId="13" xfId="0" applyNumberFormat="1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2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0" fontId="7" fillId="35" borderId="14" xfId="0" applyFont="1" applyFill="1" applyBorder="1" applyAlignment="1">
      <alignment vertical="center"/>
    </xf>
    <xf numFmtId="2" fontId="7" fillId="35" borderId="14" xfId="0" applyNumberFormat="1" applyFont="1" applyFill="1" applyBorder="1" applyAlignment="1">
      <alignment vertical="center"/>
    </xf>
    <xf numFmtId="2" fontId="8" fillId="35" borderId="14" xfId="0" applyNumberFormat="1" applyFont="1" applyFill="1" applyBorder="1" applyAlignment="1">
      <alignment vertical="center"/>
    </xf>
    <xf numFmtId="165" fontId="9" fillId="35" borderId="14" xfId="0" applyNumberFormat="1" applyFont="1" applyFill="1" applyBorder="1" applyAlignment="1">
      <alignment vertical="center"/>
    </xf>
    <xf numFmtId="2" fontId="7" fillId="35" borderId="14" xfId="0" applyNumberFormat="1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164" fontId="7" fillId="35" borderId="14" xfId="0" applyNumberFormat="1" applyFont="1" applyFill="1" applyBorder="1" applyAlignment="1">
      <alignment/>
    </xf>
    <xf numFmtId="0" fontId="7" fillId="37" borderId="14" xfId="0" applyFont="1" applyFill="1" applyBorder="1" applyAlignment="1">
      <alignment vertical="center"/>
    </xf>
    <xf numFmtId="2" fontId="8" fillId="37" borderId="14" xfId="0" applyNumberFormat="1" applyFont="1" applyFill="1" applyBorder="1" applyAlignment="1">
      <alignment vertical="center"/>
    </xf>
    <xf numFmtId="2" fontId="7" fillId="37" borderId="14" xfId="0" applyNumberFormat="1" applyFont="1" applyFill="1" applyBorder="1" applyAlignment="1">
      <alignment vertical="center"/>
    </xf>
    <xf numFmtId="165" fontId="9" fillId="37" borderId="14" xfId="0" applyNumberFormat="1" applyFont="1" applyFill="1" applyBorder="1" applyAlignment="1">
      <alignment vertical="center"/>
    </xf>
    <xf numFmtId="2" fontId="7" fillId="37" borderId="14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164" fontId="7" fillId="37" borderId="14" xfId="0" applyNumberFormat="1" applyFont="1" applyFill="1" applyBorder="1" applyAlignment="1">
      <alignment/>
    </xf>
    <xf numFmtId="165" fontId="7" fillId="37" borderId="14" xfId="0" applyNumberFormat="1" applyFont="1" applyFill="1" applyBorder="1" applyAlignment="1">
      <alignment vertical="center"/>
    </xf>
    <xf numFmtId="0" fontId="7" fillId="38" borderId="14" xfId="0" applyFont="1" applyFill="1" applyBorder="1" applyAlignment="1">
      <alignment vertical="center"/>
    </xf>
    <xf numFmtId="2" fontId="8" fillId="38" borderId="14" xfId="0" applyNumberFormat="1" applyFont="1" applyFill="1" applyBorder="1" applyAlignment="1">
      <alignment vertical="center"/>
    </xf>
    <xf numFmtId="2" fontId="7" fillId="38" borderId="14" xfId="0" applyNumberFormat="1" applyFont="1" applyFill="1" applyBorder="1" applyAlignment="1">
      <alignment vertical="center"/>
    </xf>
    <xf numFmtId="165" fontId="9" fillId="38" borderId="14" xfId="0" applyNumberFormat="1" applyFont="1" applyFill="1" applyBorder="1" applyAlignment="1">
      <alignment vertical="center"/>
    </xf>
    <xf numFmtId="2" fontId="7" fillId="38" borderId="14" xfId="0" applyNumberFormat="1" applyFont="1" applyFill="1" applyBorder="1" applyAlignment="1">
      <alignment/>
    </xf>
    <xf numFmtId="0" fontId="7" fillId="38" borderId="14" xfId="0" applyFont="1" applyFill="1" applyBorder="1" applyAlignment="1">
      <alignment horizontal="center"/>
    </xf>
    <xf numFmtId="164" fontId="7" fillId="38" borderId="14" xfId="0" applyNumberFormat="1" applyFont="1" applyFill="1" applyBorder="1" applyAlignment="1">
      <alignment/>
    </xf>
    <xf numFmtId="0" fontId="7" fillId="39" borderId="14" xfId="0" applyFont="1" applyFill="1" applyBorder="1" applyAlignment="1">
      <alignment vertical="center"/>
    </xf>
    <xf numFmtId="2" fontId="8" fillId="39" borderId="14" xfId="0" applyNumberFormat="1" applyFont="1" applyFill="1" applyBorder="1" applyAlignment="1">
      <alignment vertical="center"/>
    </xf>
    <xf numFmtId="2" fontId="7" fillId="39" borderId="14" xfId="0" applyNumberFormat="1" applyFont="1" applyFill="1" applyBorder="1" applyAlignment="1">
      <alignment vertical="center"/>
    </xf>
    <xf numFmtId="165" fontId="9" fillId="39" borderId="14" xfId="0" applyNumberFormat="1" applyFont="1" applyFill="1" applyBorder="1" applyAlignment="1">
      <alignment vertical="center"/>
    </xf>
    <xf numFmtId="2" fontId="7" fillId="39" borderId="14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center"/>
    </xf>
    <xf numFmtId="164" fontId="7" fillId="39" borderId="14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7" fillId="36" borderId="14" xfId="0" applyFont="1" applyFill="1" applyBorder="1" applyAlignment="1">
      <alignment vertical="center"/>
    </xf>
    <xf numFmtId="2" fontId="8" fillId="36" borderId="14" xfId="0" applyNumberFormat="1" applyFont="1" applyFill="1" applyBorder="1" applyAlignment="1">
      <alignment vertical="center"/>
    </xf>
    <xf numFmtId="2" fontId="7" fillId="36" borderId="14" xfId="0" applyNumberFormat="1" applyFont="1" applyFill="1" applyBorder="1" applyAlignment="1">
      <alignment vertical="center"/>
    </xf>
    <xf numFmtId="165" fontId="9" fillId="36" borderId="14" xfId="0" applyNumberFormat="1" applyFont="1" applyFill="1" applyBorder="1" applyAlignment="1">
      <alignment vertical="center"/>
    </xf>
    <xf numFmtId="2" fontId="7" fillId="36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36" borderId="14" xfId="0" applyFont="1" applyFill="1" applyBorder="1" applyAlignment="1">
      <alignment horizontal="center"/>
    </xf>
    <xf numFmtId="164" fontId="7" fillId="36" borderId="14" xfId="0" applyNumberFormat="1" applyFont="1" applyFill="1" applyBorder="1" applyAlignment="1">
      <alignment/>
    </xf>
    <xf numFmtId="0" fontId="7" fillId="20" borderId="14" xfId="0" applyFont="1" applyFill="1" applyBorder="1" applyAlignment="1">
      <alignment vertical="center"/>
    </xf>
    <xf numFmtId="2" fontId="8" fillId="20" borderId="14" xfId="0" applyNumberFormat="1" applyFont="1" applyFill="1" applyBorder="1" applyAlignment="1">
      <alignment vertical="center"/>
    </xf>
    <xf numFmtId="2" fontId="7" fillId="20" borderId="14" xfId="0" applyNumberFormat="1" applyFont="1" applyFill="1" applyBorder="1" applyAlignment="1">
      <alignment vertical="center"/>
    </xf>
    <xf numFmtId="165" fontId="9" fillId="20" borderId="14" xfId="0" applyNumberFormat="1" applyFont="1" applyFill="1" applyBorder="1" applyAlignment="1">
      <alignment vertical="center"/>
    </xf>
    <xf numFmtId="2" fontId="7" fillId="20" borderId="14" xfId="0" applyNumberFormat="1" applyFont="1" applyFill="1" applyBorder="1" applyAlignment="1">
      <alignment/>
    </xf>
    <xf numFmtId="0" fontId="7" fillId="20" borderId="14" xfId="0" applyFont="1" applyFill="1" applyBorder="1" applyAlignment="1">
      <alignment horizontal="center"/>
    </xf>
    <xf numFmtId="164" fontId="7" fillId="20" borderId="14" xfId="0" applyNumberFormat="1" applyFont="1" applyFill="1" applyBorder="1" applyAlignment="1">
      <alignment/>
    </xf>
    <xf numFmtId="0" fontId="7" fillId="37" borderId="14" xfId="33" applyNumberFormat="1" applyFont="1" applyFill="1" applyBorder="1" applyAlignment="1" applyProtection="1">
      <alignment vertical="center"/>
      <protection/>
    </xf>
    <xf numFmtId="2" fontId="7" fillId="37" borderId="14" xfId="33" applyNumberFormat="1" applyFont="1" applyFill="1" applyBorder="1" applyAlignment="1" applyProtection="1">
      <alignment vertical="center"/>
      <protection/>
    </xf>
    <xf numFmtId="165" fontId="7" fillId="37" borderId="14" xfId="33" applyNumberFormat="1" applyFont="1" applyFill="1" applyBorder="1" applyAlignment="1" applyProtection="1">
      <alignment vertical="center"/>
      <protection/>
    </xf>
    <xf numFmtId="2" fontId="7" fillId="37" borderId="14" xfId="33" applyNumberFormat="1" applyFont="1" applyFill="1" applyBorder="1" applyAlignment="1" applyProtection="1">
      <alignment/>
      <protection/>
    </xf>
    <xf numFmtId="164" fontId="7" fillId="37" borderId="14" xfId="33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40" borderId="0" xfId="0" applyFont="1" applyFill="1" applyBorder="1" applyAlignment="1">
      <alignment vertical="center"/>
    </xf>
    <xf numFmtId="2" fontId="11" fillId="40" borderId="14" xfId="0" applyNumberFormat="1" applyFont="1" applyFill="1" applyBorder="1" applyAlignment="1">
      <alignment vertical="center"/>
    </xf>
    <xf numFmtId="0" fontId="11" fillId="40" borderId="14" xfId="0" applyFont="1" applyFill="1" applyBorder="1" applyAlignment="1">
      <alignment vertical="center"/>
    </xf>
    <xf numFmtId="165" fontId="11" fillId="40" borderId="14" xfId="0" applyNumberFormat="1" applyFont="1" applyFill="1" applyBorder="1" applyAlignment="1">
      <alignment vertical="center"/>
    </xf>
    <xf numFmtId="2" fontId="11" fillId="40" borderId="14" xfId="0" applyNumberFormat="1" applyFont="1" applyFill="1" applyBorder="1" applyAlignment="1">
      <alignment/>
    </xf>
    <xf numFmtId="0" fontId="11" fillId="40" borderId="14" xfId="0" applyFont="1" applyFill="1" applyBorder="1" applyAlignment="1">
      <alignment horizontal="center"/>
    </xf>
    <xf numFmtId="164" fontId="11" fillId="40" borderId="14" xfId="0" applyNumberFormat="1" applyFont="1" applyFill="1" applyBorder="1" applyAlignment="1">
      <alignment/>
    </xf>
    <xf numFmtId="2" fontId="7" fillId="36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37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35" borderId="14" xfId="0" applyFont="1" applyFill="1" applyBorder="1" applyAlignment="1">
      <alignment vertic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41" borderId="15" xfId="0" applyFont="1" applyFill="1" applyBorder="1" applyAlignment="1">
      <alignment vertical="center"/>
    </xf>
    <xf numFmtId="2" fontId="29" fillId="41" borderId="15" xfId="0" applyNumberFormat="1" applyFont="1" applyFill="1" applyBorder="1" applyAlignment="1">
      <alignment vertical="center" wrapText="1"/>
    </xf>
    <xf numFmtId="2" fontId="1" fillId="41" borderId="15" xfId="0" applyNumberFormat="1" applyFont="1" applyFill="1" applyBorder="1" applyAlignment="1">
      <alignment vertical="center"/>
    </xf>
    <xf numFmtId="165" fontId="1" fillId="41" borderId="15" xfId="0" applyNumberFormat="1" applyFont="1" applyFill="1" applyBorder="1" applyAlignment="1">
      <alignment vertical="center"/>
    </xf>
    <xf numFmtId="2" fontId="29" fillId="41" borderId="15" xfId="0" applyNumberFormat="1" applyFont="1" applyFill="1" applyBorder="1" applyAlignment="1">
      <alignment horizontal="center" vertical="center" wrapText="1"/>
    </xf>
    <xf numFmtId="0" fontId="31" fillId="41" borderId="15" xfId="0" applyFont="1" applyFill="1" applyBorder="1" applyAlignment="1">
      <alignment horizontal="center" vertical="center"/>
    </xf>
    <xf numFmtId="0" fontId="29" fillId="41" borderId="15" xfId="0" applyFont="1" applyFill="1" applyBorder="1" applyAlignment="1">
      <alignment horizontal="center" vertical="center" wrapText="1"/>
    </xf>
    <xf numFmtId="164" fontId="0" fillId="42" borderId="16" xfId="0" applyNumberForma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3" borderId="17" xfId="0" applyFill="1" applyBorder="1" applyAlignment="1">
      <alignment vertical="center"/>
    </xf>
    <xf numFmtId="0" fontId="0" fillId="43" borderId="18" xfId="0" applyFill="1" applyBorder="1" applyAlignment="1">
      <alignment vertical="center"/>
    </xf>
    <xf numFmtId="166" fontId="32" fillId="43" borderId="15" xfId="41" applyNumberFormat="1" applyFont="1" applyFill="1" applyBorder="1" applyAlignment="1">
      <alignment vertical="center"/>
    </xf>
    <xf numFmtId="2" fontId="0" fillId="41" borderId="15" xfId="0" applyNumberFormat="1" applyFill="1" applyBorder="1" applyAlignment="1">
      <alignment vertical="center"/>
    </xf>
    <xf numFmtId="165" fontId="0" fillId="41" borderId="15" xfId="0" applyNumberFormat="1" applyFill="1" applyBorder="1" applyAlignment="1">
      <alignment vertical="center"/>
    </xf>
    <xf numFmtId="0" fontId="0" fillId="41" borderId="15" xfId="0" applyFill="1" applyBorder="1" applyAlignment="1">
      <alignment vertical="center"/>
    </xf>
    <xf numFmtId="2" fontId="28" fillId="41" borderId="15" xfId="0" applyNumberFormat="1" applyFont="1" applyFill="1" applyBorder="1" applyAlignment="1">
      <alignment vertical="center"/>
    </xf>
    <xf numFmtId="165" fontId="33" fillId="41" borderId="15" xfId="0" applyNumberFormat="1" applyFont="1" applyFill="1" applyBorder="1" applyAlignment="1">
      <alignment vertical="center"/>
    </xf>
    <xf numFmtId="2" fontId="28" fillId="41" borderId="17" xfId="0" applyNumberFormat="1" applyFont="1" applyFill="1" applyBorder="1" applyAlignment="1">
      <alignment vertical="center"/>
    </xf>
    <xf numFmtId="164" fontId="28" fillId="41" borderId="17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44" borderId="17" xfId="0" applyFill="1" applyBorder="1" applyAlignment="1">
      <alignment vertical="center"/>
    </xf>
    <xf numFmtId="2" fontId="28" fillId="44" borderId="18" xfId="0" applyNumberFormat="1" applyFont="1" applyFill="1" applyBorder="1" applyAlignment="1">
      <alignment vertical="center"/>
    </xf>
    <xf numFmtId="0" fontId="0" fillId="44" borderId="15" xfId="0" applyFill="1" applyBorder="1" applyAlignment="1">
      <alignment vertical="center"/>
    </xf>
    <xf numFmtId="2" fontId="28" fillId="44" borderId="15" xfId="0" applyNumberFormat="1" applyFont="1" applyFill="1" applyBorder="1" applyAlignment="1">
      <alignment vertical="center"/>
    </xf>
    <xf numFmtId="165" fontId="33" fillId="44" borderId="15" xfId="0" applyNumberFormat="1" applyFont="1" applyFill="1" applyBorder="1" applyAlignment="1">
      <alignment vertical="center"/>
    </xf>
    <xf numFmtId="2" fontId="28" fillId="44" borderId="17" xfId="0" applyNumberFormat="1" applyFont="1" applyFill="1" applyBorder="1" applyAlignment="1">
      <alignment vertical="center"/>
    </xf>
    <xf numFmtId="164" fontId="28" fillId="44" borderId="17" xfId="0" applyNumberFormat="1" applyFont="1" applyFill="1" applyBorder="1" applyAlignment="1">
      <alignment vertical="center"/>
    </xf>
    <xf numFmtId="0" fontId="0" fillId="44" borderId="15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0" fillId="41" borderId="17" xfId="0" applyFill="1" applyBorder="1" applyAlignment="1">
      <alignment vertical="center"/>
    </xf>
    <xf numFmtId="0" fontId="0" fillId="41" borderId="18" xfId="0" applyFill="1" applyBorder="1" applyAlignment="1">
      <alignment vertical="center"/>
    </xf>
    <xf numFmtId="166" fontId="32" fillId="41" borderId="15" xfId="41" applyNumberFormat="1" applyFont="1" applyFill="1" applyBorder="1" applyAlignment="1">
      <alignment vertical="center"/>
    </xf>
    <xf numFmtId="164" fontId="28" fillId="41" borderId="19" xfId="0" applyNumberFormat="1" applyFont="1" applyFill="1" applyBorder="1" applyAlignment="1">
      <alignment vertical="center"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5" borderId="15" xfId="0" applyFill="1" applyBorder="1" applyAlignment="1">
      <alignment vertical="center"/>
    </xf>
    <xf numFmtId="2" fontId="28" fillId="45" borderId="15" xfId="0" applyNumberFormat="1" applyFont="1" applyFill="1" applyBorder="1" applyAlignment="1">
      <alignment vertical="center"/>
    </xf>
    <xf numFmtId="2" fontId="0" fillId="45" borderId="15" xfId="0" applyNumberFormat="1" applyFill="1" applyBorder="1" applyAlignment="1">
      <alignment vertical="center"/>
    </xf>
    <xf numFmtId="165" fontId="33" fillId="45" borderId="15" xfId="0" applyNumberFormat="1" applyFont="1" applyFill="1" applyBorder="1" applyAlignment="1">
      <alignment vertical="center"/>
    </xf>
    <xf numFmtId="164" fontId="0" fillId="45" borderId="15" xfId="0" applyNumberFormat="1" applyFont="1" applyFill="1" applyBorder="1" applyAlignment="1">
      <alignment vertical="center"/>
    </xf>
    <xf numFmtId="167" fontId="0" fillId="45" borderId="15" xfId="50" applyNumberFormat="1" applyFont="1" applyFill="1" applyBorder="1" applyAlignment="1">
      <alignment/>
    </xf>
    <xf numFmtId="0" fontId="0" fillId="45" borderId="17" xfId="0" applyFill="1" applyBorder="1" applyAlignment="1">
      <alignment horizontal="center"/>
    </xf>
    <xf numFmtId="0" fontId="0" fillId="46" borderId="0" xfId="0" applyFill="1" applyAlignment="1">
      <alignment/>
    </xf>
    <xf numFmtId="0" fontId="0" fillId="13" borderId="15" xfId="0" applyFill="1" applyBorder="1" applyAlignment="1">
      <alignment vertical="center"/>
    </xf>
    <xf numFmtId="2" fontId="28" fillId="13" borderId="15" xfId="0" applyNumberFormat="1" applyFont="1" applyFill="1" applyBorder="1" applyAlignment="1">
      <alignment vertical="center"/>
    </xf>
    <xf numFmtId="165" fontId="33" fillId="13" borderId="15" xfId="0" applyNumberFormat="1" applyFont="1" applyFill="1" applyBorder="1" applyAlignment="1">
      <alignment vertical="center"/>
    </xf>
    <xf numFmtId="164" fontId="0" fillId="13" borderId="15" xfId="0" applyNumberFormat="1" applyFont="1" applyFill="1" applyBorder="1" applyAlignment="1">
      <alignment vertical="center"/>
    </xf>
    <xf numFmtId="167" fontId="0" fillId="13" borderId="19" xfId="50" applyNumberFormat="1" applyFont="1" applyFill="1" applyBorder="1" applyAlignment="1">
      <alignment/>
    </xf>
    <xf numFmtId="0" fontId="0" fillId="13" borderId="15" xfId="0" applyFill="1" applyBorder="1" applyAlignment="1">
      <alignment horizontal="center"/>
    </xf>
    <xf numFmtId="167" fontId="0" fillId="13" borderId="15" xfId="50" applyNumberFormat="1" applyFont="1" applyFill="1" applyBorder="1" applyAlignment="1">
      <alignment/>
    </xf>
    <xf numFmtId="2" fontId="0" fillId="44" borderId="15" xfId="0" applyNumberFormat="1" applyFill="1" applyBorder="1" applyAlignment="1">
      <alignment vertical="center"/>
    </xf>
    <xf numFmtId="164" fontId="0" fillId="44" borderId="15" xfId="0" applyNumberFormat="1" applyFont="1" applyFill="1" applyBorder="1" applyAlignment="1">
      <alignment vertical="center"/>
    </xf>
    <xf numFmtId="167" fontId="0" fillId="0" borderId="15" xfId="50" applyNumberFormat="1" applyFont="1" applyBorder="1" applyAlignment="1">
      <alignment/>
    </xf>
    <xf numFmtId="0" fontId="0" fillId="47" borderId="15" xfId="0" applyFill="1" applyBorder="1" applyAlignment="1">
      <alignment horizontal="center"/>
    </xf>
    <xf numFmtId="0" fontId="0" fillId="48" borderId="15" xfId="0" applyFill="1" applyBorder="1" applyAlignment="1">
      <alignment vertical="center"/>
    </xf>
    <xf numFmtId="2" fontId="28" fillId="48" borderId="15" xfId="0" applyNumberFormat="1" applyFont="1" applyFill="1" applyBorder="1" applyAlignment="1">
      <alignment vertical="center"/>
    </xf>
    <xf numFmtId="2" fontId="0" fillId="48" borderId="15" xfId="0" applyNumberFormat="1" applyFill="1" applyBorder="1" applyAlignment="1">
      <alignment vertical="center"/>
    </xf>
    <xf numFmtId="165" fontId="33" fillId="48" borderId="15" xfId="0" applyNumberFormat="1" applyFont="1" applyFill="1" applyBorder="1" applyAlignment="1">
      <alignment vertical="center"/>
    </xf>
    <xf numFmtId="164" fontId="0" fillId="48" borderId="15" xfId="0" applyNumberFormat="1" applyFont="1" applyFill="1" applyBorder="1" applyAlignment="1">
      <alignment vertical="center"/>
    </xf>
    <xf numFmtId="167" fontId="0" fillId="48" borderId="15" xfId="50" applyNumberFormat="1" applyFont="1" applyFill="1" applyBorder="1" applyAlignment="1">
      <alignment/>
    </xf>
    <xf numFmtId="0" fontId="0" fillId="48" borderId="15" xfId="0" applyFill="1" applyBorder="1" applyAlignment="1">
      <alignment horizontal="center"/>
    </xf>
    <xf numFmtId="0" fontId="0" fillId="49" borderId="0" xfId="0" applyFill="1" applyAlignment="1">
      <alignment/>
    </xf>
    <xf numFmtId="0" fontId="0" fillId="50" borderId="15" xfId="0" applyFill="1" applyBorder="1" applyAlignment="1">
      <alignment vertical="center"/>
    </xf>
    <xf numFmtId="2" fontId="28" fillId="50" borderId="15" xfId="0" applyNumberFormat="1" applyFont="1" applyFill="1" applyBorder="1" applyAlignment="1">
      <alignment vertical="center"/>
    </xf>
    <xf numFmtId="2" fontId="0" fillId="50" borderId="15" xfId="0" applyNumberFormat="1" applyFill="1" applyBorder="1" applyAlignment="1">
      <alignment vertical="center"/>
    </xf>
    <xf numFmtId="165" fontId="33" fillId="50" borderId="15" xfId="0" applyNumberFormat="1" applyFont="1" applyFill="1" applyBorder="1" applyAlignment="1">
      <alignment vertical="center"/>
    </xf>
    <xf numFmtId="164" fontId="0" fillId="50" borderId="15" xfId="0" applyNumberFormat="1" applyFont="1" applyFill="1" applyBorder="1" applyAlignment="1">
      <alignment vertical="center"/>
    </xf>
    <xf numFmtId="167" fontId="0" fillId="50" borderId="15" xfId="50" applyNumberFormat="1" applyFont="1" applyFill="1" applyBorder="1" applyAlignment="1">
      <alignment/>
    </xf>
    <xf numFmtId="0" fontId="0" fillId="50" borderId="15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165" fontId="0" fillId="44" borderId="15" xfId="0" applyNumberFormat="1" applyFill="1" applyBorder="1" applyAlignment="1">
      <alignment vertical="center"/>
    </xf>
    <xf numFmtId="2" fontId="28" fillId="44" borderId="16" xfId="0" applyNumberFormat="1" applyFont="1" applyFill="1" applyBorder="1" applyAlignment="1">
      <alignment vertical="center"/>
    </xf>
    <xf numFmtId="164" fontId="28" fillId="41" borderId="15" xfId="0" applyNumberFormat="1" applyFont="1" applyFill="1" applyBorder="1" applyAlignment="1">
      <alignment vertical="center"/>
    </xf>
    <xf numFmtId="0" fontId="0" fillId="41" borderId="15" xfId="0" applyFill="1" applyBorder="1" applyAlignment="1">
      <alignment/>
    </xf>
    <xf numFmtId="0" fontId="0" fillId="51" borderId="15" xfId="0" applyFill="1" applyBorder="1" applyAlignment="1">
      <alignment vertical="center"/>
    </xf>
    <xf numFmtId="2" fontId="28" fillId="51" borderId="15" xfId="0" applyNumberFormat="1" applyFont="1" applyFill="1" applyBorder="1" applyAlignment="1">
      <alignment vertical="center"/>
    </xf>
    <xf numFmtId="165" fontId="33" fillId="51" borderId="15" xfId="0" applyNumberFormat="1" applyFont="1" applyFill="1" applyBorder="1" applyAlignment="1">
      <alignment vertical="center"/>
    </xf>
    <xf numFmtId="164" fontId="0" fillId="51" borderId="15" xfId="0" applyNumberFormat="1" applyFont="1" applyFill="1" applyBorder="1" applyAlignment="1">
      <alignment vertical="center"/>
    </xf>
    <xf numFmtId="167" fontId="0" fillId="51" borderId="15" xfId="50" applyNumberFormat="1" applyFont="1" applyFill="1" applyBorder="1" applyAlignment="1">
      <alignment/>
    </xf>
    <xf numFmtId="0" fontId="0" fillId="51" borderId="15" xfId="0" applyFill="1" applyBorder="1" applyAlignment="1">
      <alignment horizontal="center"/>
    </xf>
    <xf numFmtId="2" fontId="0" fillId="51" borderId="15" xfId="0" applyNumberFormat="1" applyFill="1" applyBorder="1" applyAlignment="1">
      <alignment vertical="center"/>
    </xf>
    <xf numFmtId="0" fontId="0" fillId="52" borderId="15" xfId="0" applyFill="1" applyBorder="1" applyAlignment="1">
      <alignment horizontal="center"/>
    </xf>
    <xf numFmtId="167" fontId="0" fillId="0" borderId="15" xfId="50" applyNumberFormat="1" applyFont="1" applyFill="1" applyBorder="1" applyAlignment="1">
      <alignment/>
    </xf>
    <xf numFmtId="0" fontId="0" fillId="45" borderId="15" xfId="0" applyFill="1" applyBorder="1" applyAlignment="1">
      <alignment horizontal="center"/>
    </xf>
    <xf numFmtId="0" fontId="0" fillId="53" borderId="15" xfId="0" applyFill="1" applyBorder="1" applyAlignment="1">
      <alignment vertical="center"/>
    </xf>
    <xf numFmtId="2" fontId="28" fillId="53" borderId="15" xfId="0" applyNumberFormat="1" applyFont="1" applyFill="1" applyBorder="1" applyAlignment="1">
      <alignment vertical="center"/>
    </xf>
    <xf numFmtId="165" fontId="33" fillId="53" borderId="15" xfId="0" applyNumberFormat="1" applyFont="1" applyFill="1" applyBorder="1" applyAlignment="1">
      <alignment vertical="center"/>
    </xf>
    <xf numFmtId="164" fontId="0" fillId="53" borderId="15" xfId="0" applyNumberFormat="1" applyFont="1" applyFill="1" applyBorder="1" applyAlignment="1">
      <alignment vertical="center"/>
    </xf>
    <xf numFmtId="167" fontId="0" fillId="53" borderId="15" xfId="50" applyNumberFormat="1" applyFont="1" applyFill="1" applyBorder="1" applyAlignment="1">
      <alignment/>
    </xf>
    <xf numFmtId="0" fontId="0" fillId="53" borderId="15" xfId="0" applyFill="1" applyBorder="1" applyAlignment="1">
      <alignment horizontal="center"/>
    </xf>
    <xf numFmtId="0" fontId="0" fillId="53" borderId="0" xfId="0" applyFill="1" applyAlignment="1">
      <alignment/>
    </xf>
    <xf numFmtId="0" fontId="0" fillId="26" borderId="15" xfId="0" applyFill="1" applyBorder="1" applyAlignment="1">
      <alignment vertical="center"/>
    </xf>
    <xf numFmtId="2" fontId="28" fillId="26" borderId="15" xfId="0" applyNumberFormat="1" applyFont="1" applyFill="1" applyBorder="1" applyAlignment="1">
      <alignment vertical="center"/>
    </xf>
    <xf numFmtId="2" fontId="0" fillId="26" borderId="15" xfId="0" applyNumberFormat="1" applyFill="1" applyBorder="1" applyAlignment="1">
      <alignment vertical="center"/>
    </xf>
    <xf numFmtId="165" fontId="33" fillId="26" borderId="15" xfId="0" applyNumberFormat="1" applyFont="1" applyFill="1" applyBorder="1" applyAlignment="1">
      <alignment vertical="center"/>
    </xf>
    <xf numFmtId="164" fontId="0" fillId="26" borderId="15" xfId="0" applyNumberFormat="1" applyFont="1" applyFill="1" applyBorder="1" applyAlignment="1">
      <alignment vertical="center"/>
    </xf>
    <xf numFmtId="167" fontId="0" fillId="0" borderId="16" xfId="50" applyNumberFormat="1" applyFont="1" applyBorder="1" applyAlignment="1">
      <alignment/>
    </xf>
    <xf numFmtId="167" fontId="0" fillId="41" borderId="15" xfId="50" applyNumberFormat="1" applyFont="1" applyFill="1" applyBorder="1" applyAlignment="1">
      <alignment/>
    </xf>
    <xf numFmtId="164" fontId="28" fillId="44" borderId="15" xfId="0" applyNumberFormat="1" applyFont="1" applyFill="1" applyBorder="1" applyAlignment="1">
      <alignment vertical="center"/>
    </xf>
    <xf numFmtId="164" fontId="28" fillId="44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2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8"/>
  <sheetViews>
    <sheetView zoomScale="150" zoomScaleNormal="150" zoomScalePageLayoutView="0" workbookViewId="0" topLeftCell="A24">
      <selection activeCell="N30" sqref="N30"/>
    </sheetView>
  </sheetViews>
  <sheetFormatPr defaultColWidth="8.8515625" defaultRowHeight="12.75"/>
  <cols>
    <col min="1" max="1" width="14.8515625" style="0" customWidth="1"/>
    <col min="2" max="2" width="7.421875" style="0" customWidth="1"/>
    <col min="3" max="3" width="6.140625" style="0" customWidth="1"/>
    <col min="4" max="4" width="6.57421875" style="0" customWidth="1"/>
    <col min="5" max="5" width="5.7109375" style="0" customWidth="1"/>
    <col min="6" max="6" width="4.00390625" style="0" customWidth="1"/>
    <col min="7" max="7" width="4.28125" style="0" customWidth="1"/>
    <col min="8" max="8" width="7.8515625" style="0" customWidth="1"/>
    <col min="9" max="9" width="6.8515625" style="0" customWidth="1"/>
    <col min="10" max="10" width="6.57421875" style="0" customWidth="1"/>
    <col min="11" max="11" width="8.00390625" style="0" customWidth="1"/>
    <col min="12" max="12" width="6.7109375" style="0" customWidth="1"/>
    <col min="13" max="13" width="10.57421875" style="0" customWidth="1"/>
    <col min="14" max="14" width="11.140625" style="1" customWidth="1"/>
    <col min="15" max="15" width="13.28125" style="0" customWidth="1"/>
  </cols>
  <sheetData>
    <row r="2" spans="1:14" ht="12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36">
      <c r="A4" s="2"/>
      <c r="B4" s="2" t="s">
        <v>2</v>
      </c>
      <c r="C4" s="2"/>
      <c r="D4" s="2"/>
      <c r="E4" s="2"/>
      <c r="F4" s="2"/>
      <c r="G4" s="2"/>
      <c r="H4" s="2"/>
      <c r="I4" s="2"/>
      <c r="J4" s="2" t="s">
        <v>3</v>
      </c>
      <c r="K4" s="2" t="s">
        <v>4</v>
      </c>
      <c r="L4" s="3"/>
      <c r="M4" s="4" t="s">
        <v>5</v>
      </c>
      <c r="N4" s="5" t="s">
        <v>6</v>
      </c>
    </row>
    <row r="5" spans="1:14" ht="12.75">
      <c r="A5" s="6"/>
      <c r="B5" s="7"/>
      <c r="C5" s="7"/>
      <c r="D5" s="7"/>
      <c r="E5" s="7"/>
      <c r="F5" s="6"/>
      <c r="G5" s="6"/>
      <c r="H5" s="8"/>
      <c r="I5" s="6"/>
      <c r="J5" s="7"/>
      <c r="K5" s="7"/>
      <c r="L5" s="7"/>
      <c r="M5" s="9"/>
      <c r="N5" s="10"/>
    </row>
    <row r="6" spans="1:14" ht="36">
      <c r="A6" s="11" t="s">
        <v>7</v>
      </c>
      <c r="B6" s="12" t="s">
        <v>8</v>
      </c>
      <c r="C6" s="13" t="s">
        <v>9</v>
      </c>
      <c r="D6" s="13" t="s">
        <v>10</v>
      </c>
      <c r="E6" s="13" t="s">
        <v>11</v>
      </c>
      <c r="F6" s="11" t="s">
        <v>12</v>
      </c>
      <c r="G6" s="11" t="s">
        <v>13</v>
      </c>
      <c r="H6" s="14" t="s">
        <v>14</v>
      </c>
      <c r="I6" s="15" t="s">
        <v>15</v>
      </c>
      <c r="J6" s="14" t="s">
        <v>16</v>
      </c>
      <c r="K6" s="14" t="s">
        <v>17</v>
      </c>
      <c r="L6" s="14" t="s">
        <v>18</v>
      </c>
      <c r="M6" s="16"/>
      <c r="N6" s="17"/>
    </row>
    <row r="7" spans="1:14" ht="12.75">
      <c r="A7" s="18"/>
      <c r="B7" s="19"/>
      <c r="C7" s="20"/>
      <c r="D7" s="20"/>
      <c r="E7" s="20"/>
      <c r="F7" s="21"/>
      <c r="G7" s="21"/>
      <c r="H7" s="22"/>
      <c r="I7" s="23"/>
      <c r="J7" s="22"/>
      <c r="K7" s="22"/>
      <c r="L7" s="22"/>
      <c r="M7" s="24"/>
      <c r="N7" s="25"/>
    </row>
    <row r="8" spans="1:14" ht="12.75">
      <c r="A8" s="106" t="s">
        <v>19</v>
      </c>
      <c r="B8" s="106"/>
      <c r="C8" s="27"/>
      <c r="D8" s="27"/>
      <c r="E8" s="27"/>
      <c r="F8" s="26"/>
      <c r="G8" s="26"/>
      <c r="H8" s="28"/>
      <c r="I8" s="29"/>
      <c r="J8" s="28"/>
      <c r="K8" s="28"/>
      <c r="L8" s="30"/>
      <c r="M8" s="31"/>
      <c r="N8" s="32"/>
    </row>
    <row r="9" spans="1:14" ht="12.75">
      <c r="A9" s="33" t="s">
        <v>20</v>
      </c>
      <c r="B9" s="34">
        <v>25.86</v>
      </c>
      <c r="C9" s="35">
        <v>0.98</v>
      </c>
      <c r="D9" s="35">
        <v>0.94</v>
      </c>
      <c r="E9" s="35">
        <v>1</v>
      </c>
      <c r="F9" s="33" t="s">
        <v>21</v>
      </c>
      <c r="G9" s="33" t="s">
        <v>21</v>
      </c>
      <c r="H9" s="34">
        <f>ROUND(B9*C9*$D$9*$E$9,2)</f>
        <v>23.82</v>
      </c>
      <c r="I9" s="36">
        <f>ROUND(H9/$H$124*100,3)</f>
        <v>0.89</v>
      </c>
      <c r="J9" s="34">
        <f aca="true" t="shared" si="0" ref="J9:J19">ROUND(I9*$J$124/100,2)</f>
        <v>6.36</v>
      </c>
      <c r="K9" s="34">
        <f>B9+J9</f>
        <v>32.22</v>
      </c>
      <c r="L9" s="37">
        <v>4.65</v>
      </c>
      <c r="M9" s="38" t="s">
        <v>22</v>
      </c>
      <c r="N9" s="39">
        <f>K9*820</f>
        <v>26420.399999999998</v>
      </c>
    </row>
    <row r="10" spans="1:14" ht="12.75">
      <c r="A10" s="33" t="s">
        <v>23</v>
      </c>
      <c r="B10" s="34">
        <v>25.86</v>
      </c>
      <c r="C10" s="35">
        <v>0.98</v>
      </c>
      <c r="D10" s="35">
        <v>0.94</v>
      </c>
      <c r="E10" s="35">
        <v>1</v>
      </c>
      <c r="F10" s="33" t="s">
        <v>21</v>
      </c>
      <c r="G10" s="33" t="s">
        <v>21</v>
      </c>
      <c r="H10" s="34">
        <f aca="true" t="shared" si="1" ref="H10:H30">ROUND(B10*C10*$D$9*$E$9,2)</f>
        <v>23.82</v>
      </c>
      <c r="I10" s="36">
        <f>ROUND(H10/$H$124*100,3)</f>
        <v>0.89</v>
      </c>
      <c r="J10" s="34">
        <f t="shared" si="0"/>
        <v>6.36</v>
      </c>
      <c r="K10" s="34">
        <f aca="true" t="shared" si="2" ref="K10:K30">B10+J10</f>
        <v>32.22</v>
      </c>
      <c r="L10" s="37">
        <v>4.5</v>
      </c>
      <c r="M10" s="38" t="s">
        <v>22</v>
      </c>
      <c r="N10" s="39">
        <v>27741.42</v>
      </c>
    </row>
    <row r="11" spans="1:14" ht="12.75">
      <c r="A11" s="33" t="s">
        <v>24</v>
      </c>
      <c r="B11" s="34">
        <v>25.87</v>
      </c>
      <c r="C11" s="35">
        <v>0.98</v>
      </c>
      <c r="D11" s="35">
        <v>0.94</v>
      </c>
      <c r="E11" s="35">
        <v>1</v>
      </c>
      <c r="F11" s="33" t="s">
        <v>21</v>
      </c>
      <c r="G11" s="33" t="s">
        <v>21</v>
      </c>
      <c r="H11" s="34">
        <f t="shared" si="1"/>
        <v>23.83</v>
      </c>
      <c r="I11" s="36">
        <f>ROUND(H11/$H$124*100,3)</f>
        <v>0.89</v>
      </c>
      <c r="J11" s="34">
        <f t="shared" si="0"/>
        <v>6.36</v>
      </c>
      <c r="K11" s="34">
        <f t="shared" si="2"/>
        <v>32.230000000000004</v>
      </c>
      <c r="L11" s="37">
        <v>4.42</v>
      </c>
      <c r="M11" s="38" t="s">
        <v>22</v>
      </c>
      <c r="N11" s="39">
        <f>K11*820</f>
        <v>26428.600000000002</v>
      </c>
    </row>
    <row r="12" spans="1:14" ht="12.75">
      <c r="A12" s="33" t="s">
        <v>25</v>
      </c>
      <c r="B12" s="34">
        <v>25.71</v>
      </c>
      <c r="C12" s="35">
        <v>0.98</v>
      </c>
      <c r="D12" s="35">
        <v>0.94</v>
      </c>
      <c r="E12" s="35">
        <v>1</v>
      </c>
      <c r="F12" s="33" t="s">
        <v>21</v>
      </c>
      <c r="G12" s="33" t="s">
        <v>21</v>
      </c>
      <c r="H12" s="34">
        <f t="shared" si="1"/>
        <v>23.68</v>
      </c>
      <c r="I12" s="36">
        <v>0.884</v>
      </c>
      <c r="J12" s="34">
        <f t="shared" si="0"/>
        <v>6.32</v>
      </c>
      <c r="K12" s="34">
        <f t="shared" si="2"/>
        <v>32.03</v>
      </c>
      <c r="L12" s="37">
        <v>4.48</v>
      </c>
      <c r="M12" s="38" t="s">
        <v>22</v>
      </c>
      <c r="N12" s="39">
        <f>K12*820</f>
        <v>26264.600000000002</v>
      </c>
    </row>
    <row r="13" spans="1:14" ht="12.75">
      <c r="A13" s="33" t="s">
        <v>26</v>
      </c>
      <c r="B13" s="34">
        <v>25.71</v>
      </c>
      <c r="C13" s="35">
        <v>0.98</v>
      </c>
      <c r="D13" s="35">
        <v>0.94</v>
      </c>
      <c r="E13" s="35">
        <v>1</v>
      </c>
      <c r="F13" s="33" t="s">
        <v>21</v>
      </c>
      <c r="G13" s="33" t="s">
        <v>21</v>
      </c>
      <c r="H13" s="34">
        <f t="shared" si="1"/>
        <v>23.68</v>
      </c>
      <c r="I13" s="36">
        <v>0.884</v>
      </c>
      <c r="J13" s="34">
        <f t="shared" si="0"/>
        <v>6.32</v>
      </c>
      <c r="K13" s="34">
        <f t="shared" si="2"/>
        <v>32.03</v>
      </c>
      <c r="L13" s="37">
        <v>4.48</v>
      </c>
      <c r="M13" s="38" t="s">
        <v>22</v>
      </c>
      <c r="N13" s="39">
        <f>K13*820</f>
        <v>26264.600000000002</v>
      </c>
    </row>
    <row r="14" spans="1:14" ht="12.75">
      <c r="A14" s="33" t="s">
        <v>27</v>
      </c>
      <c r="B14" s="35">
        <v>25.71</v>
      </c>
      <c r="C14" s="35">
        <v>0.98</v>
      </c>
      <c r="D14" s="35">
        <v>0.94</v>
      </c>
      <c r="E14" s="35">
        <v>1</v>
      </c>
      <c r="F14" s="33" t="s">
        <v>21</v>
      </c>
      <c r="G14" s="33" t="s">
        <v>21</v>
      </c>
      <c r="H14" s="35">
        <f t="shared" si="1"/>
        <v>23.68</v>
      </c>
      <c r="I14" s="40">
        <v>0.884</v>
      </c>
      <c r="J14" s="35">
        <f t="shared" si="0"/>
        <v>6.32</v>
      </c>
      <c r="K14" s="35">
        <f t="shared" si="2"/>
        <v>32.03</v>
      </c>
      <c r="L14" s="37">
        <v>4.48</v>
      </c>
      <c r="M14" s="38" t="s">
        <v>22</v>
      </c>
      <c r="N14" s="39">
        <f>K14*800</f>
        <v>25624</v>
      </c>
    </row>
    <row r="15" spans="1:14" ht="12.75">
      <c r="A15" s="33" t="s">
        <v>28</v>
      </c>
      <c r="B15" s="35">
        <v>49.85</v>
      </c>
      <c r="C15" s="35">
        <v>1.03</v>
      </c>
      <c r="D15" s="35">
        <v>0.94</v>
      </c>
      <c r="E15" s="35">
        <v>1</v>
      </c>
      <c r="F15" s="33" t="s">
        <v>21</v>
      </c>
      <c r="G15" s="33" t="s">
        <v>21</v>
      </c>
      <c r="H15" s="35">
        <f t="shared" si="1"/>
        <v>48.26</v>
      </c>
      <c r="I15" s="40">
        <f aca="true" t="shared" si="3" ref="I15:I30">ROUND(H15/$H$124*100,3)</f>
        <v>1.803</v>
      </c>
      <c r="J15" s="35">
        <f t="shared" si="0"/>
        <v>12.89</v>
      </c>
      <c r="K15" s="35">
        <f t="shared" si="2"/>
        <v>62.74</v>
      </c>
      <c r="L15" s="37">
        <v>11.12</v>
      </c>
      <c r="M15" s="38" t="s">
        <v>22</v>
      </c>
      <c r="N15" s="39">
        <f>K15*800</f>
        <v>50192</v>
      </c>
    </row>
    <row r="16" spans="1:14" ht="12.75">
      <c r="A16" s="33" t="s">
        <v>29</v>
      </c>
      <c r="B16" s="34">
        <v>25.87</v>
      </c>
      <c r="C16" s="35">
        <v>1.02</v>
      </c>
      <c r="D16" s="35">
        <v>0.94</v>
      </c>
      <c r="E16" s="35">
        <v>1</v>
      </c>
      <c r="F16" s="33" t="s">
        <v>21</v>
      </c>
      <c r="G16" s="33" t="s">
        <v>21</v>
      </c>
      <c r="H16" s="34">
        <f t="shared" si="1"/>
        <v>24.8</v>
      </c>
      <c r="I16" s="36">
        <f t="shared" si="3"/>
        <v>0.926</v>
      </c>
      <c r="J16" s="34">
        <f t="shared" si="0"/>
        <v>6.62</v>
      </c>
      <c r="K16" s="34">
        <f t="shared" si="2"/>
        <v>32.49</v>
      </c>
      <c r="L16" s="37">
        <v>4.42</v>
      </c>
      <c r="M16" s="38" t="s">
        <v>22</v>
      </c>
      <c r="N16" s="39">
        <f>K16*820</f>
        <v>26641.800000000003</v>
      </c>
    </row>
    <row r="17" spans="1:14" ht="12.75">
      <c r="A17" s="33" t="s">
        <v>30</v>
      </c>
      <c r="B17" s="34">
        <v>28.27</v>
      </c>
      <c r="C17" s="35">
        <v>1.02</v>
      </c>
      <c r="D17" s="35">
        <v>0.94</v>
      </c>
      <c r="E17" s="35">
        <v>1</v>
      </c>
      <c r="F17" s="33" t="s">
        <v>21</v>
      </c>
      <c r="G17" s="33" t="s">
        <v>21</v>
      </c>
      <c r="H17" s="34">
        <f t="shared" si="1"/>
        <v>27.11</v>
      </c>
      <c r="I17" s="36">
        <f t="shared" si="3"/>
        <v>1.013</v>
      </c>
      <c r="J17" s="34">
        <f t="shared" si="0"/>
        <v>7.24</v>
      </c>
      <c r="K17" s="34">
        <f t="shared" si="2"/>
        <v>35.51</v>
      </c>
      <c r="L17" s="37">
        <v>4.65</v>
      </c>
      <c r="M17" s="38" t="s">
        <v>22</v>
      </c>
      <c r="N17" s="39">
        <f aca="true" t="shared" si="4" ref="N17:N29">K17*820</f>
        <v>29118.199999999997</v>
      </c>
    </row>
    <row r="18" spans="1:14" ht="12.75">
      <c r="A18" s="33" t="s">
        <v>31</v>
      </c>
      <c r="B18" s="34">
        <v>27.8</v>
      </c>
      <c r="C18" s="35">
        <v>1.02</v>
      </c>
      <c r="D18" s="35">
        <v>0.94</v>
      </c>
      <c r="E18" s="35">
        <v>1</v>
      </c>
      <c r="F18" s="33" t="s">
        <v>21</v>
      </c>
      <c r="G18" s="33" t="s">
        <v>21</v>
      </c>
      <c r="H18" s="34">
        <f t="shared" si="1"/>
        <v>26.65</v>
      </c>
      <c r="I18" s="36">
        <f t="shared" si="3"/>
        <v>0.995</v>
      </c>
      <c r="J18" s="34">
        <f t="shared" si="0"/>
        <v>7.11</v>
      </c>
      <c r="K18" s="34">
        <f t="shared" si="2"/>
        <v>34.910000000000004</v>
      </c>
      <c r="L18" s="37">
        <v>4.81</v>
      </c>
      <c r="M18" s="38" t="s">
        <v>22</v>
      </c>
      <c r="N18" s="39">
        <f t="shared" si="4"/>
        <v>28626.200000000004</v>
      </c>
    </row>
    <row r="19" spans="1:14" ht="12.75">
      <c r="A19" s="33" t="s">
        <v>32</v>
      </c>
      <c r="B19" s="35">
        <v>27.8</v>
      </c>
      <c r="C19" s="35">
        <v>1.02</v>
      </c>
      <c r="D19" s="35">
        <v>0.94</v>
      </c>
      <c r="E19" s="35">
        <v>1</v>
      </c>
      <c r="F19" s="33" t="s">
        <v>21</v>
      </c>
      <c r="G19" s="33" t="s">
        <v>21</v>
      </c>
      <c r="H19" s="35">
        <f t="shared" si="1"/>
        <v>26.65</v>
      </c>
      <c r="I19" s="40">
        <f t="shared" si="3"/>
        <v>0.995</v>
      </c>
      <c r="J19" s="35">
        <f t="shared" si="0"/>
        <v>7.11</v>
      </c>
      <c r="K19" s="35">
        <f t="shared" si="2"/>
        <v>34.910000000000004</v>
      </c>
      <c r="L19" s="37">
        <v>4.81</v>
      </c>
      <c r="M19" s="38" t="s">
        <v>22</v>
      </c>
      <c r="N19" s="39">
        <f t="shared" si="4"/>
        <v>28626.200000000004</v>
      </c>
    </row>
    <row r="20" spans="1:14" ht="12.75">
      <c r="A20" s="33" t="s">
        <v>33</v>
      </c>
      <c r="B20" s="34">
        <v>25.51</v>
      </c>
      <c r="C20" s="35">
        <v>1.02</v>
      </c>
      <c r="D20" s="35">
        <v>0.94</v>
      </c>
      <c r="E20" s="35">
        <v>1</v>
      </c>
      <c r="F20" s="33" t="s">
        <v>21</v>
      </c>
      <c r="G20" s="33" t="s">
        <v>21</v>
      </c>
      <c r="H20" s="34">
        <f t="shared" si="1"/>
        <v>24.46</v>
      </c>
      <c r="I20" s="36">
        <f t="shared" si="3"/>
        <v>0.914</v>
      </c>
      <c r="J20" s="34">
        <v>6.54</v>
      </c>
      <c r="K20" s="34">
        <f t="shared" si="2"/>
        <v>32.050000000000004</v>
      </c>
      <c r="L20" s="37">
        <v>3.5</v>
      </c>
      <c r="M20" s="38" t="s">
        <v>22</v>
      </c>
      <c r="N20" s="39">
        <v>27595.05</v>
      </c>
    </row>
    <row r="21" spans="1:14" ht="12.75">
      <c r="A21" s="41" t="s">
        <v>34</v>
      </c>
      <c r="B21" s="42">
        <v>25.68</v>
      </c>
      <c r="C21" s="43">
        <v>1.04</v>
      </c>
      <c r="D21" s="43">
        <v>0.94</v>
      </c>
      <c r="E21" s="43">
        <v>1</v>
      </c>
      <c r="F21" s="41" t="s">
        <v>21</v>
      </c>
      <c r="G21" s="41" t="s">
        <v>21</v>
      </c>
      <c r="H21" s="42">
        <f t="shared" si="1"/>
        <v>25.1</v>
      </c>
      <c r="I21" s="44">
        <f t="shared" si="3"/>
        <v>0.938</v>
      </c>
      <c r="J21" s="42">
        <f aca="true" t="shared" si="5" ref="J21:J29">ROUND(I21*$J$124/100,2)</f>
        <v>6.71</v>
      </c>
      <c r="K21" s="42">
        <f t="shared" si="2"/>
        <v>32.39</v>
      </c>
      <c r="L21" s="45">
        <v>3.64</v>
      </c>
      <c r="M21" s="46" t="s">
        <v>35</v>
      </c>
      <c r="N21" s="47">
        <v>27887.79</v>
      </c>
    </row>
    <row r="22" spans="1:14" ht="12.75">
      <c r="A22" s="33" t="s">
        <v>36</v>
      </c>
      <c r="B22" s="34">
        <v>25.86</v>
      </c>
      <c r="C22" s="35">
        <v>1.04</v>
      </c>
      <c r="D22" s="35">
        <v>0.94</v>
      </c>
      <c r="E22" s="35">
        <v>1</v>
      </c>
      <c r="F22" s="33" t="s">
        <v>21</v>
      </c>
      <c r="G22" s="33" t="s">
        <v>21</v>
      </c>
      <c r="H22" s="34">
        <f t="shared" si="1"/>
        <v>25.28</v>
      </c>
      <c r="I22" s="36">
        <f t="shared" si="3"/>
        <v>0.944</v>
      </c>
      <c r="J22" s="34">
        <f t="shared" si="5"/>
        <v>6.75</v>
      </c>
      <c r="K22" s="34">
        <f t="shared" si="2"/>
        <v>32.61</v>
      </c>
      <c r="L22" s="37">
        <v>4.5</v>
      </c>
      <c r="M22" s="38" t="s">
        <v>22</v>
      </c>
      <c r="N22" s="39">
        <f t="shared" si="4"/>
        <v>26740.2</v>
      </c>
    </row>
    <row r="23" spans="1:14" ht="12.75">
      <c r="A23" s="33" t="s">
        <v>37</v>
      </c>
      <c r="B23" s="34">
        <v>25.86</v>
      </c>
      <c r="C23" s="35">
        <v>1.04</v>
      </c>
      <c r="D23" s="35">
        <v>0.94</v>
      </c>
      <c r="E23" s="35">
        <v>1</v>
      </c>
      <c r="F23" s="33" t="s">
        <v>21</v>
      </c>
      <c r="G23" s="33" t="s">
        <v>21</v>
      </c>
      <c r="H23" s="34">
        <f t="shared" si="1"/>
        <v>25.28</v>
      </c>
      <c r="I23" s="36">
        <f t="shared" si="3"/>
        <v>0.944</v>
      </c>
      <c r="J23" s="34">
        <f t="shared" si="5"/>
        <v>6.75</v>
      </c>
      <c r="K23" s="34">
        <f t="shared" si="2"/>
        <v>32.61</v>
      </c>
      <c r="L23" s="37">
        <v>4.5</v>
      </c>
      <c r="M23" s="38" t="s">
        <v>22</v>
      </c>
      <c r="N23" s="39">
        <f t="shared" si="4"/>
        <v>26740.2</v>
      </c>
    </row>
    <row r="24" spans="1:14" ht="12.75">
      <c r="A24" s="33" t="s">
        <v>38</v>
      </c>
      <c r="B24" s="34">
        <v>25.69</v>
      </c>
      <c r="C24" s="35">
        <v>1.04</v>
      </c>
      <c r="D24" s="35">
        <v>0.94</v>
      </c>
      <c r="E24" s="35">
        <v>1</v>
      </c>
      <c r="F24" s="33" t="s">
        <v>21</v>
      </c>
      <c r="G24" s="33" t="s">
        <v>21</v>
      </c>
      <c r="H24" s="34">
        <f t="shared" si="1"/>
        <v>25.11</v>
      </c>
      <c r="I24" s="36">
        <f t="shared" si="3"/>
        <v>0.938</v>
      </c>
      <c r="J24" s="34">
        <f t="shared" si="5"/>
        <v>6.71</v>
      </c>
      <c r="K24" s="34">
        <f t="shared" si="2"/>
        <v>32.4</v>
      </c>
      <c r="L24" s="37">
        <v>4.51</v>
      </c>
      <c r="M24" s="38" t="s">
        <v>22</v>
      </c>
      <c r="N24" s="39">
        <f t="shared" si="4"/>
        <v>26568</v>
      </c>
    </row>
    <row r="25" spans="1:14" ht="12.75">
      <c r="A25" s="33" t="s">
        <v>39</v>
      </c>
      <c r="B25" s="34">
        <v>25.9</v>
      </c>
      <c r="C25" s="35">
        <v>1.04</v>
      </c>
      <c r="D25" s="35">
        <v>0.94</v>
      </c>
      <c r="E25" s="35">
        <v>1</v>
      </c>
      <c r="F25" s="33" t="s">
        <v>21</v>
      </c>
      <c r="G25" s="33" t="s">
        <v>21</v>
      </c>
      <c r="H25" s="34">
        <f t="shared" si="1"/>
        <v>25.32</v>
      </c>
      <c r="I25" s="36">
        <f t="shared" si="3"/>
        <v>0.946</v>
      </c>
      <c r="J25" s="34">
        <f t="shared" si="5"/>
        <v>6.76</v>
      </c>
      <c r="K25" s="34">
        <f t="shared" si="2"/>
        <v>32.66</v>
      </c>
      <c r="L25" s="37">
        <v>4.41</v>
      </c>
      <c r="M25" s="38" t="s">
        <v>22</v>
      </c>
      <c r="N25" s="39">
        <f t="shared" si="4"/>
        <v>26781.199999999997</v>
      </c>
    </row>
    <row r="26" spans="1:14" ht="12.75">
      <c r="A26" s="33" t="s">
        <v>40</v>
      </c>
      <c r="B26" s="34">
        <v>25.69</v>
      </c>
      <c r="C26" s="35">
        <v>1.04</v>
      </c>
      <c r="D26" s="35">
        <v>0.94</v>
      </c>
      <c r="E26" s="35">
        <v>1</v>
      </c>
      <c r="F26" s="33" t="s">
        <v>21</v>
      </c>
      <c r="G26" s="33" t="s">
        <v>21</v>
      </c>
      <c r="H26" s="34">
        <f t="shared" si="1"/>
        <v>25.11</v>
      </c>
      <c r="I26" s="36">
        <f t="shared" si="3"/>
        <v>0.938</v>
      </c>
      <c r="J26" s="34">
        <f t="shared" si="5"/>
        <v>6.71</v>
      </c>
      <c r="K26" s="34">
        <f t="shared" si="2"/>
        <v>32.4</v>
      </c>
      <c r="L26" s="37">
        <v>4.51</v>
      </c>
      <c r="M26" s="38" t="s">
        <v>22</v>
      </c>
      <c r="N26" s="39">
        <f t="shared" si="4"/>
        <v>26568</v>
      </c>
    </row>
    <row r="27" spans="1:14" ht="12.75">
      <c r="A27" s="33" t="s">
        <v>41</v>
      </c>
      <c r="B27" s="34">
        <v>25.9</v>
      </c>
      <c r="C27" s="35">
        <v>1.04</v>
      </c>
      <c r="D27" s="35">
        <v>0.94</v>
      </c>
      <c r="E27" s="35">
        <v>1</v>
      </c>
      <c r="F27" s="33" t="s">
        <v>21</v>
      </c>
      <c r="G27" s="33" t="s">
        <v>21</v>
      </c>
      <c r="H27" s="34">
        <f t="shared" si="1"/>
        <v>25.32</v>
      </c>
      <c r="I27" s="36">
        <f t="shared" si="3"/>
        <v>0.946</v>
      </c>
      <c r="J27" s="34">
        <f t="shared" si="5"/>
        <v>6.76</v>
      </c>
      <c r="K27" s="34">
        <f t="shared" si="2"/>
        <v>32.66</v>
      </c>
      <c r="L27" s="37">
        <v>4.41</v>
      </c>
      <c r="M27" s="38" t="s">
        <v>22</v>
      </c>
      <c r="N27" s="39">
        <f t="shared" si="4"/>
        <v>26781.199999999997</v>
      </c>
    </row>
    <row r="28" spans="1:14" ht="12.75">
      <c r="A28" s="33" t="s">
        <v>42</v>
      </c>
      <c r="B28" s="34">
        <v>25.69</v>
      </c>
      <c r="C28" s="35">
        <v>1.04</v>
      </c>
      <c r="D28" s="35">
        <v>0.94</v>
      </c>
      <c r="E28" s="35">
        <v>1</v>
      </c>
      <c r="F28" s="33" t="s">
        <v>21</v>
      </c>
      <c r="G28" s="33" t="s">
        <v>21</v>
      </c>
      <c r="H28" s="34">
        <f t="shared" si="1"/>
        <v>25.11</v>
      </c>
      <c r="I28" s="36">
        <f t="shared" si="3"/>
        <v>0.938</v>
      </c>
      <c r="J28" s="34">
        <f t="shared" si="5"/>
        <v>6.71</v>
      </c>
      <c r="K28" s="34">
        <f t="shared" si="2"/>
        <v>32.4</v>
      </c>
      <c r="L28" s="37">
        <v>4.35</v>
      </c>
      <c r="M28" s="38" t="s">
        <v>22</v>
      </c>
      <c r="N28" s="39">
        <f t="shared" si="4"/>
        <v>26568</v>
      </c>
    </row>
    <row r="29" spans="1:14" ht="12.75">
      <c r="A29" s="33" t="s">
        <v>43</v>
      </c>
      <c r="B29" s="34">
        <v>25.85</v>
      </c>
      <c r="C29" s="35">
        <v>1.04</v>
      </c>
      <c r="D29" s="35">
        <v>0.94</v>
      </c>
      <c r="E29" s="35">
        <v>1</v>
      </c>
      <c r="F29" s="33" t="s">
        <v>21</v>
      </c>
      <c r="G29" s="33" t="s">
        <v>21</v>
      </c>
      <c r="H29" s="34">
        <f t="shared" si="1"/>
        <v>25.27</v>
      </c>
      <c r="I29" s="36">
        <f t="shared" si="3"/>
        <v>0.944</v>
      </c>
      <c r="J29" s="34">
        <f t="shared" si="5"/>
        <v>6.75</v>
      </c>
      <c r="K29" s="34">
        <f t="shared" si="2"/>
        <v>32.6</v>
      </c>
      <c r="L29" s="37">
        <v>5.15</v>
      </c>
      <c r="M29" s="38" t="s">
        <v>22</v>
      </c>
      <c r="N29" s="39">
        <f t="shared" si="4"/>
        <v>26732</v>
      </c>
    </row>
    <row r="30" spans="1:15" ht="12.75">
      <c r="A30" s="48" t="s">
        <v>44</v>
      </c>
      <c r="B30" s="49">
        <v>30.32</v>
      </c>
      <c r="C30" s="50">
        <v>1.02</v>
      </c>
      <c r="D30" s="50">
        <v>0.94</v>
      </c>
      <c r="E30" s="50">
        <v>1</v>
      </c>
      <c r="F30" s="48" t="s">
        <v>21</v>
      </c>
      <c r="G30" s="48" t="s">
        <v>21</v>
      </c>
      <c r="H30" s="49">
        <f t="shared" si="1"/>
        <v>29.07</v>
      </c>
      <c r="I30" s="51">
        <f t="shared" si="3"/>
        <v>1.086</v>
      </c>
      <c r="J30" s="49">
        <v>7.77</v>
      </c>
      <c r="K30" s="49">
        <f t="shared" si="2"/>
        <v>38.09</v>
      </c>
      <c r="L30" s="52">
        <v>6.75</v>
      </c>
      <c r="M30" s="53"/>
      <c r="N30" s="54">
        <v>25900</v>
      </c>
      <c r="O30" s="55" t="s">
        <v>45</v>
      </c>
    </row>
    <row r="31" spans="1:14" ht="12.75">
      <c r="A31" s="56"/>
      <c r="B31" s="57">
        <f>SUM(B9:B30)</f>
        <v>602.2600000000002</v>
      </c>
      <c r="C31" s="58"/>
      <c r="D31" s="58"/>
      <c r="E31" s="58"/>
      <c r="F31" s="56"/>
      <c r="G31" s="56"/>
      <c r="H31" s="57">
        <f>SUM(H9:H30)</f>
        <v>576.41</v>
      </c>
      <c r="I31" s="59">
        <f>SUM(I9:I30)</f>
        <v>21.529999999999994</v>
      </c>
      <c r="J31" s="57">
        <f>SUM(J9:J30)</f>
        <v>153.93</v>
      </c>
      <c r="K31" s="57">
        <f>SUM(K9:K30)</f>
        <v>756.1899999999999</v>
      </c>
      <c r="L31" s="60">
        <f>SUM(L9:L30)</f>
        <v>107.05000000000001</v>
      </c>
      <c r="M31" s="61"/>
      <c r="N31" s="62"/>
    </row>
    <row r="32" spans="1:14" ht="12.75">
      <c r="A32" s="56"/>
      <c r="B32" s="57"/>
      <c r="C32" s="58"/>
      <c r="D32" s="58"/>
      <c r="E32" s="58"/>
      <c r="F32" s="56"/>
      <c r="G32" s="56"/>
      <c r="H32" s="57"/>
      <c r="I32" s="59"/>
      <c r="J32" s="57"/>
      <c r="K32" s="57"/>
      <c r="L32" s="60"/>
      <c r="M32" s="61"/>
      <c r="N32" s="62"/>
    </row>
    <row r="33" spans="1:14" ht="12.75">
      <c r="A33" s="106" t="s">
        <v>46</v>
      </c>
      <c r="B33" s="106"/>
      <c r="C33" s="27"/>
      <c r="D33" s="27"/>
      <c r="E33" s="27"/>
      <c r="F33" s="26"/>
      <c r="G33" s="26"/>
      <c r="H33" s="28"/>
      <c r="I33" s="29"/>
      <c r="J33" s="28"/>
      <c r="K33" s="28"/>
      <c r="L33" s="30"/>
      <c r="M33" s="31"/>
      <c r="N33" s="32">
        <f>K33*800</f>
        <v>0</v>
      </c>
    </row>
    <row r="34" spans="1:14" ht="12.75">
      <c r="A34" s="56" t="s">
        <v>47</v>
      </c>
      <c r="B34" s="57">
        <v>26.48</v>
      </c>
      <c r="C34" s="58">
        <v>0.98</v>
      </c>
      <c r="D34" s="58">
        <v>1.03</v>
      </c>
      <c r="E34" s="58">
        <v>1</v>
      </c>
      <c r="F34" s="56" t="s">
        <v>21</v>
      </c>
      <c r="G34" s="56" t="s">
        <v>21</v>
      </c>
      <c r="H34" s="63">
        <f>ROUND(B34*C34*$D$34*$E$34,2)</f>
        <v>26.73</v>
      </c>
      <c r="I34" s="59">
        <f>ROUND(H34/$H$124*100,3)</f>
        <v>0.998</v>
      </c>
      <c r="J34" s="57">
        <f>ROUND(I34*$J$124/100,2)</f>
        <v>7.14</v>
      </c>
      <c r="K34" s="57">
        <f>B34+J34</f>
        <v>33.62</v>
      </c>
      <c r="L34" s="60" t="s">
        <v>48</v>
      </c>
      <c r="M34" s="61"/>
      <c r="N34" s="62">
        <v>29123.33</v>
      </c>
    </row>
    <row r="35" spans="1:14" ht="12.75">
      <c r="A35" s="56" t="s">
        <v>49</v>
      </c>
      <c r="B35" s="57">
        <v>25.86</v>
      </c>
      <c r="C35" s="58">
        <v>0.98</v>
      </c>
      <c r="D35" s="58">
        <v>1.03</v>
      </c>
      <c r="E35" s="58">
        <v>1</v>
      </c>
      <c r="F35" s="56" t="s">
        <v>21</v>
      </c>
      <c r="G35" s="56" t="s">
        <v>21</v>
      </c>
      <c r="H35" s="57">
        <f aca="true" t="shared" si="6" ref="H35:H55">ROUND(B35*C35*$D$34*$E$34,2)</f>
        <v>26.1</v>
      </c>
      <c r="I35" s="59">
        <f aca="true" t="shared" si="7" ref="I35:I56">ROUND(H35/$H$124*100,3)</f>
        <v>0.975</v>
      </c>
      <c r="J35" s="57">
        <f aca="true" t="shared" si="8" ref="J35:J56">ROUND(I35*$J$124/100,2)</f>
        <v>6.97</v>
      </c>
      <c r="K35" s="57">
        <f aca="true" t="shared" si="9" ref="K35:K56">B35+J35</f>
        <v>32.83</v>
      </c>
      <c r="L35" s="60" t="s">
        <v>48</v>
      </c>
      <c r="M35" s="61"/>
      <c r="N35" s="62">
        <v>28438.99</v>
      </c>
    </row>
    <row r="36" spans="1:14" ht="12.75">
      <c r="A36" s="33" t="s">
        <v>50</v>
      </c>
      <c r="B36" s="34">
        <v>25.86</v>
      </c>
      <c r="C36" s="35">
        <v>0.98</v>
      </c>
      <c r="D36" s="35">
        <v>1.03</v>
      </c>
      <c r="E36" s="35">
        <v>1</v>
      </c>
      <c r="F36" s="33" t="s">
        <v>21</v>
      </c>
      <c r="G36" s="33" t="s">
        <v>21</v>
      </c>
      <c r="H36" s="34">
        <f t="shared" si="6"/>
        <v>26.1</v>
      </c>
      <c r="I36" s="36">
        <f t="shared" si="7"/>
        <v>0.975</v>
      </c>
      <c r="J36" s="34">
        <f t="shared" si="8"/>
        <v>6.97</v>
      </c>
      <c r="K36" s="34">
        <f t="shared" si="9"/>
        <v>32.83</v>
      </c>
      <c r="L36" s="37" t="s">
        <v>48</v>
      </c>
      <c r="M36" s="38" t="s">
        <v>22</v>
      </c>
      <c r="N36" s="39">
        <v>28438.99</v>
      </c>
    </row>
    <row r="37" spans="1:14" ht="12.75">
      <c r="A37" s="33" t="s">
        <v>51</v>
      </c>
      <c r="B37" s="34">
        <v>25.71</v>
      </c>
      <c r="C37" s="35">
        <v>0.98</v>
      </c>
      <c r="D37" s="35">
        <v>1.03</v>
      </c>
      <c r="E37" s="35">
        <v>1</v>
      </c>
      <c r="F37" s="33" t="s">
        <v>21</v>
      </c>
      <c r="G37" s="33" t="s">
        <v>21</v>
      </c>
      <c r="H37" s="34">
        <f t="shared" si="6"/>
        <v>25.95</v>
      </c>
      <c r="I37" s="36">
        <f t="shared" si="7"/>
        <v>0.969</v>
      </c>
      <c r="J37" s="34">
        <f t="shared" si="8"/>
        <v>6.93</v>
      </c>
      <c r="K37" s="34">
        <f t="shared" si="9"/>
        <v>32.64</v>
      </c>
      <c r="L37" s="37" t="s">
        <v>48</v>
      </c>
      <c r="M37" s="38" t="s">
        <v>22</v>
      </c>
      <c r="N37" s="39">
        <v>28274.4</v>
      </c>
    </row>
    <row r="38" spans="1:15" ht="12.75">
      <c r="A38" s="33" t="s">
        <v>52</v>
      </c>
      <c r="B38" s="34">
        <v>25.71</v>
      </c>
      <c r="C38" s="35">
        <v>0.98</v>
      </c>
      <c r="D38" s="35">
        <v>1.03</v>
      </c>
      <c r="E38" s="35">
        <v>1</v>
      </c>
      <c r="F38" s="33" t="s">
        <v>21</v>
      </c>
      <c r="G38" s="33" t="s">
        <v>21</v>
      </c>
      <c r="H38" s="34">
        <f t="shared" si="6"/>
        <v>25.95</v>
      </c>
      <c r="I38" s="36">
        <f t="shared" si="7"/>
        <v>0.969</v>
      </c>
      <c r="J38" s="34">
        <f t="shared" si="8"/>
        <v>6.93</v>
      </c>
      <c r="K38" s="34">
        <f t="shared" si="9"/>
        <v>32.64</v>
      </c>
      <c r="L38" s="37" t="s">
        <v>48</v>
      </c>
      <c r="M38" s="38" t="s">
        <v>22</v>
      </c>
      <c r="N38" s="39">
        <v>26200</v>
      </c>
      <c r="O38" s="64"/>
    </row>
    <row r="39" spans="1:15" ht="12.75">
      <c r="A39" s="33" t="s">
        <v>53</v>
      </c>
      <c r="B39" s="34">
        <v>25.71</v>
      </c>
      <c r="C39" s="35">
        <v>0.98</v>
      </c>
      <c r="D39" s="35">
        <v>1.03</v>
      </c>
      <c r="E39" s="35">
        <v>1</v>
      </c>
      <c r="F39" s="33" t="s">
        <v>21</v>
      </c>
      <c r="G39" s="33" t="s">
        <v>21</v>
      </c>
      <c r="H39" s="34">
        <f t="shared" si="6"/>
        <v>25.95</v>
      </c>
      <c r="I39" s="36">
        <f t="shared" si="7"/>
        <v>0.969</v>
      </c>
      <c r="J39" s="34">
        <f t="shared" si="8"/>
        <v>6.93</v>
      </c>
      <c r="K39" s="34">
        <f t="shared" si="9"/>
        <v>32.64</v>
      </c>
      <c r="L39" s="37" t="s">
        <v>48</v>
      </c>
      <c r="M39" s="38" t="s">
        <v>22</v>
      </c>
      <c r="N39" s="39">
        <v>26200</v>
      </c>
      <c r="O39" s="64"/>
    </row>
    <row r="40" spans="1:14" ht="12.75">
      <c r="A40" s="33" t="s">
        <v>54</v>
      </c>
      <c r="B40" s="34">
        <v>25.71</v>
      </c>
      <c r="C40" s="35">
        <v>0.98</v>
      </c>
      <c r="D40" s="35">
        <v>1.03</v>
      </c>
      <c r="E40" s="35">
        <v>1</v>
      </c>
      <c r="F40" s="33" t="s">
        <v>21</v>
      </c>
      <c r="G40" s="33" t="s">
        <v>21</v>
      </c>
      <c r="H40" s="34">
        <f t="shared" si="6"/>
        <v>25.95</v>
      </c>
      <c r="I40" s="36">
        <f t="shared" si="7"/>
        <v>0.969</v>
      </c>
      <c r="J40" s="34">
        <f t="shared" si="8"/>
        <v>6.93</v>
      </c>
      <c r="K40" s="34">
        <f t="shared" si="9"/>
        <v>32.64</v>
      </c>
      <c r="L40" s="37" t="s">
        <v>48</v>
      </c>
      <c r="M40" s="38" t="s">
        <v>22</v>
      </c>
      <c r="N40" s="39">
        <v>28274.4</v>
      </c>
    </row>
    <row r="41" spans="1:14" ht="12.75">
      <c r="A41" s="33" t="s">
        <v>55</v>
      </c>
      <c r="B41" s="34">
        <v>52.07</v>
      </c>
      <c r="C41" s="35">
        <v>1.03</v>
      </c>
      <c r="D41" s="35">
        <v>1.03</v>
      </c>
      <c r="E41" s="35">
        <v>1</v>
      </c>
      <c r="F41" s="33" t="s">
        <v>21</v>
      </c>
      <c r="G41" s="33" t="s">
        <v>21</v>
      </c>
      <c r="H41" s="34">
        <f t="shared" si="6"/>
        <v>55.24</v>
      </c>
      <c r="I41" s="36">
        <f t="shared" si="7"/>
        <v>2.063</v>
      </c>
      <c r="J41" s="34">
        <f t="shared" si="8"/>
        <v>14.75</v>
      </c>
      <c r="K41" s="34">
        <f t="shared" si="9"/>
        <v>66.82</v>
      </c>
      <c r="L41" s="37" t="s">
        <v>48</v>
      </c>
      <c r="M41" s="38" t="s">
        <v>22</v>
      </c>
      <c r="N41" s="39">
        <f>K41*825</f>
        <v>55126.49999999999</v>
      </c>
    </row>
    <row r="42" spans="1:14" ht="12.75">
      <c r="A42" s="33" t="s">
        <v>56</v>
      </c>
      <c r="B42" s="34">
        <v>25.71</v>
      </c>
      <c r="C42" s="35">
        <v>1.02</v>
      </c>
      <c r="D42" s="35">
        <v>1.03</v>
      </c>
      <c r="E42" s="35">
        <v>1</v>
      </c>
      <c r="F42" s="33" t="s">
        <v>21</v>
      </c>
      <c r="G42" s="33" t="s">
        <v>21</v>
      </c>
      <c r="H42" s="34">
        <f t="shared" si="6"/>
        <v>27.01</v>
      </c>
      <c r="I42" s="36">
        <f t="shared" si="7"/>
        <v>1.009</v>
      </c>
      <c r="J42" s="34">
        <f t="shared" si="8"/>
        <v>7.21</v>
      </c>
      <c r="K42" s="34">
        <f t="shared" si="9"/>
        <v>32.92</v>
      </c>
      <c r="L42" s="37" t="s">
        <v>48</v>
      </c>
      <c r="M42" s="38" t="s">
        <v>22</v>
      </c>
      <c r="N42" s="39">
        <f>K42*825</f>
        <v>27159</v>
      </c>
    </row>
    <row r="43" spans="1:14" ht="12.75">
      <c r="A43" s="56" t="s">
        <v>57</v>
      </c>
      <c r="B43" s="57">
        <v>28.1</v>
      </c>
      <c r="C43" s="58">
        <v>1.02</v>
      </c>
      <c r="D43" s="58">
        <v>1.03</v>
      </c>
      <c r="E43" s="58">
        <v>1</v>
      </c>
      <c r="F43" s="56" t="s">
        <v>21</v>
      </c>
      <c r="G43" s="56" t="s">
        <v>21</v>
      </c>
      <c r="H43" s="57">
        <f t="shared" si="6"/>
        <v>29.52</v>
      </c>
      <c r="I43" s="59">
        <f t="shared" si="7"/>
        <v>1.103</v>
      </c>
      <c r="J43" s="57">
        <f t="shared" si="8"/>
        <v>7.89</v>
      </c>
      <c r="K43" s="57">
        <f t="shared" si="9"/>
        <v>35.99</v>
      </c>
      <c r="L43" s="60" t="s">
        <v>48</v>
      </c>
      <c r="M43" s="65"/>
      <c r="N43" s="66">
        <v>31176.34</v>
      </c>
    </row>
    <row r="44" spans="1:14" ht="12.75">
      <c r="A44" s="33" t="s">
        <v>58</v>
      </c>
      <c r="B44" s="34">
        <v>27.8</v>
      </c>
      <c r="C44" s="35">
        <v>1.02</v>
      </c>
      <c r="D44" s="35">
        <v>1.03</v>
      </c>
      <c r="E44" s="35">
        <v>1</v>
      </c>
      <c r="F44" s="33" t="s">
        <v>21</v>
      </c>
      <c r="G44" s="33" t="s">
        <v>21</v>
      </c>
      <c r="H44" s="34">
        <f t="shared" si="6"/>
        <v>29.21</v>
      </c>
      <c r="I44" s="36">
        <f t="shared" si="7"/>
        <v>1.091</v>
      </c>
      <c r="J44" s="34">
        <f t="shared" si="8"/>
        <v>7.8</v>
      </c>
      <c r="K44" s="34">
        <f t="shared" si="9"/>
        <v>35.6</v>
      </c>
      <c r="L44" s="37" t="s">
        <v>48</v>
      </c>
      <c r="M44" s="38" t="s">
        <v>22</v>
      </c>
      <c r="N44" s="39">
        <v>30838.5</v>
      </c>
    </row>
    <row r="45" spans="1:14" ht="12.75">
      <c r="A45" s="33" t="s">
        <v>59</v>
      </c>
      <c r="B45" s="34">
        <v>27.8</v>
      </c>
      <c r="C45" s="35">
        <v>1.02</v>
      </c>
      <c r="D45" s="35">
        <v>1.03</v>
      </c>
      <c r="E45" s="35">
        <v>1</v>
      </c>
      <c r="F45" s="33" t="s">
        <v>21</v>
      </c>
      <c r="G45" s="33" t="s">
        <v>21</v>
      </c>
      <c r="H45" s="34">
        <f t="shared" si="6"/>
        <v>29.21</v>
      </c>
      <c r="I45" s="36">
        <f t="shared" si="7"/>
        <v>1.091</v>
      </c>
      <c r="J45" s="34">
        <f t="shared" si="8"/>
        <v>7.8</v>
      </c>
      <c r="K45" s="34">
        <f t="shared" si="9"/>
        <v>35.6</v>
      </c>
      <c r="L45" s="37" t="s">
        <v>48</v>
      </c>
      <c r="M45" s="38" t="s">
        <v>22</v>
      </c>
      <c r="N45" s="39">
        <v>30838.5</v>
      </c>
    </row>
    <row r="46" spans="1:14" ht="12.75">
      <c r="A46" s="33" t="s">
        <v>60</v>
      </c>
      <c r="B46" s="34">
        <v>25.85</v>
      </c>
      <c r="C46" s="35">
        <v>1.02</v>
      </c>
      <c r="D46" s="35">
        <v>1.03</v>
      </c>
      <c r="E46" s="35">
        <v>1</v>
      </c>
      <c r="F46" s="33" t="s">
        <v>21</v>
      </c>
      <c r="G46" s="33" t="s">
        <v>21</v>
      </c>
      <c r="H46" s="34">
        <f t="shared" si="6"/>
        <v>27.16</v>
      </c>
      <c r="I46" s="36">
        <f t="shared" si="7"/>
        <v>1.015</v>
      </c>
      <c r="J46" s="34">
        <f t="shared" si="8"/>
        <v>7.26</v>
      </c>
      <c r="K46" s="34">
        <f t="shared" si="9"/>
        <v>33.11</v>
      </c>
      <c r="L46" s="37" t="s">
        <v>48</v>
      </c>
      <c r="M46" s="38" t="s">
        <v>22</v>
      </c>
      <c r="N46" s="39">
        <v>28681.54</v>
      </c>
    </row>
    <row r="47" spans="1:14" ht="12.75">
      <c r="A47" s="56" t="s">
        <v>61</v>
      </c>
      <c r="B47" s="57">
        <v>25.85</v>
      </c>
      <c r="C47" s="58">
        <v>1.04</v>
      </c>
      <c r="D47" s="58">
        <v>1.03</v>
      </c>
      <c r="E47" s="58">
        <v>1</v>
      </c>
      <c r="F47" s="56" t="s">
        <v>21</v>
      </c>
      <c r="G47" s="56" t="s">
        <v>21</v>
      </c>
      <c r="H47" s="57">
        <f t="shared" si="6"/>
        <v>27.69</v>
      </c>
      <c r="I47" s="59">
        <f t="shared" si="7"/>
        <v>1.034</v>
      </c>
      <c r="J47" s="57">
        <f t="shared" si="8"/>
        <v>7.39</v>
      </c>
      <c r="K47" s="57">
        <f t="shared" si="9"/>
        <v>33.24</v>
      </c>
      <c r="L47" s="60" t="s">
        <v>48</v>
      </c>
      <c r="M47" s="65"/>
      <c r="N47" s="66">
        <v>28794.15</v>
      </c>
    </row>
    <row r="48" spans="1:14" ht="12.75">
      <c r="A48" s="33" t="s">
        <v>62</v>
      </c>
      <c r="B48" s="34">
        <v>25.86</v>
      </c>
      <c r="C48" s="35">
        <v>1.04</v>
      </c>
      <c r="D48" s="35">
        <v>1.03</v>
      </c>
      <c r="E48" s="35">
        <v>1</v>
      </c>
      <c r="F48" s="33" t="s">
        <v>21</v>
      </c>
      <c r="G48" s="33" t="s">
        <v>21</v>
      </c>
      <c r="H48" s="34">
        <f t="shared" si="6"/>
        <v>27.7</v>
      </c>
      <c r="I48" s="36">
        <f t="shared" si="7"/>
        <v>1.035</v>
      </c>
      <c r="J48" s="34">
        <f t="shared" si="8"/>
        <v>7.4</v>
      </c>
      <c r="K48" s="34">
        <f t="shared" si="9"/>
        <v>33.26</v>
      </c>
      <c r="L48" s="37" t="s">
        <v>48</v>
      </c>
      <c r="M48" s="38" t="s">
        <v>22</v>
      </c>
      <c r="N48" s="39">
        <v>28811.48</v>
      </c>
    </row>
    <row r="49" spans="1:14" ht="12.75">
      <c r="A49" s="33" t="s">
        <v>63</v>
      </c>
      <c r="B49" s="34">
        <v>25.86</v>
      </c>
      <c r="C49" s="35">
        <v>1.04</v>
      </c>
      <c r="D49" s="35">
        <v>1.03</v>
      </c>
      <c r="E49" s="35">
        <v>1</v>
      </c>
      <c r="F49" s="33" t="s">
        <v>21</v>
      </c>
      <c r="G49" s="33" t="s">
        <v>21</v>
      </c>
      <c r="H49" s="34">
        <f t="shared" si="6"/>
        <v>27.7</v>
      </c>
      <c r="I49" s="36">
        <f t="shared" si="7"/>
        <v>1.035</v>
      </c>
      <c r="J49" s="34">
        <f t="shared" si="8"/>
        <v>7.4</v>
      </c>
      <c r="K49" s="34">
        <f t="shared" si="9"/>
        <v>33.26</v>
      </c>
      <c r="L49" s="37" t="s">
        <v>48</v>
      </c>
      <c r="M49" s="38" t="s">
        <v>22</v>
      </c>
      <c r="N49" s="39">
        <f aca="true" t="shared" si="10" ref="N49:N56">K49*825</f>
        <v>27439.5</v>
      </c>
    </row>
    <row r="50" spans="1:14" ht="12.75">
      <c r="A50" s="33" t="s">
        <v>64</v>
      </c>
      <c r="B50" s="34">
        <v>25.86</v>
      </c>
      <c r="C50" s="35">
        <v>1.04</v>
      </c>
      <c r="D50" s="35">
        <v>1.03</v>
      </c>
      <c r="E50" s="35">
        <v>1</v>
      </c>
      <c r="F50" s="33" t="s">
        <v>21</v>
      </c>
      <c r="G50" s="33" t="s">
        <v>21</v>
      </c>
      <c r="H50" s="34">
        <f t="shared" si="6"/>
        <v>27.7</v>
      </c>
      <c r="I50" s="36">
        <f t="shared" si="7"/>
        <v>1.035</v>
      </c>
      <c r="J50" s="34">
        <f t="shared" si="8"/>
        <v>7.4</v>
      </c>
      <c r="K50" s="34">
        <f t="shared" si="9"/>
        <v>33.26</v>
      </c>
      <c r="L50" s="37" t="s">
        <v>48</v>
      </c>
      <c r="M50" s="38" t="s">
        <v>22</v>
      </c>
      <c r="N50" s="39">
        <f t="shared" si="10"/>
        <v>27439.5</v>
      </c>
    </row>
    <row r="51" spans="1:14" ht="12.75">
      <c r="A51" s="33" t="s">
        <v>65</v>
      </c>
      <c r="B51" s="34">
        <v>25.74</v>
      </c>
      <c r="C51" s="35">
        <v>1.04</v>
      </c>
      <c r="D51" s="35">
        <v>1.03</v>
      </c>
      <c r="E51" s="35">
        <v>1</v>
      </c>
      <c r="F51" s="33" t="s">
        <v>21</v>
      </c>
      <c r="G51" s="33" t="s">
        <v>21</v>
      </c>
      <c r="H51" s="34">
        <f t="shared" si="6"/>
        <v>27.57</v>
      </c>
      <c r="I51" s="36">
        <f t="shared" si="7"/>
        <v>1.03</v>
      </c>
      <c r="J51" s="34">
        <f t="shared" si="8"/>
        <v>7.36</v>
      </c>
      <c r="K51" s="34">
        <f t="shared" si="9"/>
        <v>33.1</v>
      </c>
      <c r="L51" s="37" t="s">
        <v>48</v>
      </c>
      <c r="M51" s="38" t="s">
        <v>22</v>
      </c>
      <c r="N51" s="39">
        <f t="shared" si="10"/>
        <v>27307.5</v>
      </c>
    </row>
    <row r="52" spans="1:14" ht="12.75">
      <c r="A52" s="33" t="s">
        <v>66</v>
      </c>
      <c r="B52" s="34">
        <v>25.86</v>
      </c>
      <c r="C52" s="35">
        <v>1.04</v>
      </c>
      <c r="D52" s="35">
        <v>1.03</v>
      </c>
      <c r="E52" s="35">
        <v>1</v>
      </c>
      <c r="F52" s="33" t="s">
        <v>21</v>
      </c>
      <c r="G52" s="33" t="s">
        <v>21</v>
      </c>
      <c r="H52" s="34">
        <f t="shared" si="6"/>
        <v>27.7</v>
      </c>
      <c r="I52" s="36">
        <f t="shared" si="7"/>
        <v>1.035</v>
      </c>
      <c r="J52" s="34">
        <f t="shared" si="8"/>
        <v>7.4</v>
      </c>
      <c r="K52" s="34">
        <f t="shared" si="9"/>
        <v>33.26</v>
      </c>
      <c r="L52" s="37" t="s">
        <v>48</v>
      </c>
      <c r="M52" s="38" t="s">
        <v>22</v>
      </c>
      <c r="N52" s="39">
        <f t="shared" si="10"/>
        <v>27439.5</v>
      </c>
    </row>
    <row r="53" spans="1:14" ht="12.75">
      <c r="A53" s="33" t="s">
        <v>67</v>
      </c>
      <c r="B53" s="34">
        <v>25.74</v>
      </c>
      <c r="C53" s="35">
        <v>1.04</v>
      </c>
      <c r="D53" s="35">
        <v>1.03</v>
      </c>
      <c r="E53" s="35">
        <v>1</v>
      </c>
      <c r="F53" s="33" t="s">
        <v>21</v>
      </c>
      <c r="G53" s="33" t="s">
        <v>21</v>
      </c>
      <c r="H53" s="34">
        <f t="shared" si="6"/>
        <v>27.57</v>
      </c>
      <c r="I53" s="36">
        <f t="shared" si="7"/>
        <v>1.03</v>
      </c>
      <c r="J53" s="34">
        <f t="shared" si="8"/>
        <v>7.36</v>
      </c>
      <c r="K53" s="34">
        <f t="shared" si="9"/>
        <v>33.1</v>
      </c>
      <c r="L53" s="37" t="s">
        <v>48</v>
      </c>
      <c r="M53" s="38" t="s">
        <v>22</v>
      </c>
      <c r="N53" s="39">
        <f t="shared" si="10"/>
        <v>27307.5</v>
      </c>
    </row>
    <row r="54" spans="1:14" ht="12.75">
      <c r="A54" s="33" t="s">
        <v>68</v>
      </c>
      <c r="B54" s="34">
        <v>25.86</v>
      </c>
      <c r="C54" s="35">
        <v>1.04</v>
      </c>
      <c r="D54" s="35">
        <v>1.03</v>
      </c>
      <c r="E54" s="35">
        <v>1</v>
      </c>
      <c r="F54" s="33" t="s">
        <v>21</v>
      </c>
      <c r="G54" s="33" t="s">
        <v>21</v>
      </c>
      <c r="H54" s="34">
        <f t="shared" si="6"/>
        <v>27.7</v>
      </c>
      <c r="I54" s="36">
        <f t="shared" si="7"/>
        <v>1.035</v>
      </c>
      <c r="J54" s="34">
        <f t="shared" si="8"/>
        <v>7.4</v>
      </c>
      <c r="K54" s="34">
        <f t="shared" si="9"/>
        <v>33.26</v>
      </c>
      <c r="L54" s="37" t="s">
        <v>48</v>
      </c>
      <c r="M54" s="38" t="s">
        <v>22</v>
      </c>
      <c r="N54" s="39">
        <f t="shared" si="10"/>
        <v>27439.5</v>
      </c>
    </row>
    <row r="55" spans="1:14" ht="12.75">
      <c r="A55" s="33" t="s">
        <v>69</v>
      </c>
      <c r="B55" s="34">
        <v>26.1</v>
      </c>
      <c r="C55" s="35">
        <v>1.04</v>
      </c>
      <c r="D55" s="35">
        <v>1.03</v>
      </c>
      <c r="E55" s="35">
        <v>1</v>
      </c>
      <c r="F55" s="33" t="s">
        <v>21</v>
      </c>
      <c r="G55" s="33" t="s">
        <v>21</v>
      </c>
      <c r="H55" s="34">
        <f t="shared" si="6"/>
        <v>27.96</v>
      </c>
      <c r="I55" s="36">
        <f t="shared" si="7"/>
        <v>1.044</v>
      </c>
      <c r="J55" s="34">
        <f t="shared" si="8"/>
        <v>7.46</v>
      </c>
      <c r="K55" s="34">
        <f t="shared" si="9"/>
        <v>33.56</v>
      </c>
      <c r="L55" s="37" t="s">
        <v>48</v>
      </c>
      <c r="M55" s="38" t="s">
        <v>22</v>
      </c>
      <c r="N55" s="39">
        <f t="shared" si="10"/>
        <v>27687.000000000004</v>
      </c>
    </row>
    <row r="56" spans="1:14" ht="12.75">
      <c r="A56" s="33" t="s">
        <v>70</v>
      </c>
      <c r="B56" s="34">
        <v>29.9</v>
      </c>
      <c r="C56" s="35">
        <v>1.02</v>
      </c>
      <c r="D56" s="35">
        <v>1.03</v>
      </c>
      <c r="E56" s="35">
        <v>1</v>
      </c>
      <c r="F56" s="33" t="s">
        <v>21</v>
      </c>
      <c r="G56" s="33" t="s">
        <v>21</v>
      </c>
      <c r="H56" s="34">
        <f>ROUND(B56*C56*$D$34*$E$34,2)</f>
        <v>31.41</v>
      </c>
      <c r="I56" s="36">
        <f t="shared" si="7"/>
        <v>1.173</v>
      </c>
      <c r="J56" s="34">
        <f t="shared" si="8"/>
        <v>8.39</v>
      </c>
      <c r="K56" s="34">
        <f t="shared" si="9"/>
        <v>38.29</v>
      </c>
      <c r="L56" s="37" t="s">
        <v>48</v>
      </c>
      <c r="M56" s="38" t="s">
        <v>22</v>
      </c>
      <c r="N56" s="39">
        <f t="shared" si="10"/>
        <v>31589.25</v>
      </c>
    </row>
    <row r="57" spans="1:14" ht="12.75">
      <c r="A57" s="56"/>
      <c r="B57" s="57">
        <f>SUM(B34:B56)</f>
        <v>631.0000000000001</v>
      </c>
      <c r="C57" s="58"/>
      <c r="D57" s="58"/>
      <c r="E57" s="58"/>
      <c r="F57" s="56"/>
      <c r="G57" s="56"/>
      <c r="H57" s="57">
        <f>SUM(H34:H56)</f>
        <v>660.7800000000001</v>
      </c>
      <c r="I57" s="59">
        <f>SUM(I34:I56)</f>
        <v>24.682000000000002</v>
      </c>
      <c r="J57" s="57">
        <f>SUM(J34:J56)</f>
        <v>176.47000000000003</v>
      </c>
      <c r="K57" s="57">
        <f>SUM(K34:K56)</f>
        <v>807.47</v>
      </c>
      <c r="L57" s="60"/>
      <c r="M57" s="65"/>
      <c r="N57" s="66"/>
    </row>
    <row r="58" spans="1:14" ht="12.75">
      <c r="A58" s="56"/>
      <c r="B58" s="57"/>
      <c r="C58" s="58"/>
      <c r="D58" s="58"/>
      <c r="E58" s="58"/>
      <c r="F58" s="56"/>
      <c r="G58" s="56"/>
      <c r="H58" s="57"/>
      <c r="I58" s="59"/>
      <c r="J58" s="57"/>
      <c r="K58" s="57"/>
      <c r="L58" s="60"/>
      <c r="M58" s="65"/>
      <c r="N58" s="66"/>
    </row>
    <row r="59" spans="1:14" ht="12.75">
      <c r="A59" s="67" t="s">
        <v>71</v>
      </c>
      <c r="B59" s="68"/>
      <c r="C59" s="69"/>
      <c r="D59" s="69"/>
      <c r="E59" s="69"/>
      <c r="F59" s="67"/>
      <c r="G59" s="67"/>
      <c r="H59" s="68"/>
      <c r="I59" s="70"/>
      <c r="J59" s="68"/>
      <c r="K59" s="68"/>
      <c r="L59" s="71"/>
      <c r="M59" s="72"/>
      <c r="N59" s="73">
        <f>K59*800</f>
        <v>0</v>
      </c>
    </row>
    <row r="60" spans="1:14" ht="12.75">
      <c r="A60" s="33" t="s">
        <v>72</v>
      </c>
      <c r="B60" s="34">
        <v>23.73</v>
      </c>
      <c r="C60" s="35">
        <v>0.98</v>
      </c>
      <c r="D60" s="35">
        <v>1.03</v>
      </c>
      <c r="E60" s="35">
        <v>1</v>
      </c>
      <c r="F60" s="33" t="s">
        <v>21</v>
      </c>
      <c r="G60" s="33" t="s">
        <v>21</v>
      </c>
      <c r="H60" s="34">
        <f>ROUND(B60*C60*$D$60*$E$60,2)</f>
        <v>23.95</v>
      </c>
      <c r="I60" s="36">
        <f>ROUND(H60/$H$124*100,3)</f>
        <v>0.895</v>
      </c>
      <c r="J60" s="34">
        <f>ROUND(I60*$J$124/100,2)</f>
        <v>6.4</v>
      </c>
      <c r="K60" s="34">
        <f>B60+J60</f>
        <v>30.130000000000003</v>
      </c>
      <c r="L60" s="37" t="s">
        <v>48</v>
      </c>
      <c r="M60" s="38" t="s">
        <v>22</v>
      </c>
      <c r="N60" s="39">
        <f>K60*830</f>
        <v>25007.9</v>
      </c>
    </row>
    <row r="61" spans="1:14" ht="12.75">
      <c r="A61" s="41" t="s">
        <v>73</v>
      </c>
      <c r="B61" s="42">
        <v>25.86</v>
      </c>
      <c r="C61" s="43">
        <v>0.98</v>
      </c>
      <c r="D61" s="43">
        <v>1.03</v>
      </c>
      <c r="E61" s="43">
        <v>1</v>
      </c>
      <c r="F61" s="41" t="s">
        <v>21</v>
      </c>
      <c r="G61" s="41" t="s">
        <v>21</v>
      </c>
      <c r="H61" s="42">
        <f aca="true" t="shared" si="11" ref="H61:H81">ROUND(B61*C61*$D$60*$E$60,2)</f>
        <v>26.1</v>
      </c>
      <c r="I61" s="44">
        <f aca="true" t="shared" si="12" ref="I61:I82">ROUND(H61/$H$124*100,3)</f>
        <v>0.975</v>
      </c>
      <c r="J61" s="42">
        <f aca="true" t="shared" si="13" ref="J61:J82">ROUND(I61*$J$124/100,2)</f>
        <v>6.97</v>
      </c>
      <c r="K61" s="42">
        <f aca="true" t="shared" si="14" ref="K61:K82">B61+J61</f>
        <v>32.83</v>
      </c>
      <c r="L61" s="45" t="s">
        <v>48</v>
      </c>
      <c r="M61" s="46" t="s">
        <v>35</v>
      </c>
      <c r="N61" s="47">
        <v>28611.35</v>
      </c>
    </row>
    <row r="62" spans="1:14" ht="12.75">
      <c r="A62" s="33" t="s">
        <v>74</v>
      </c>
      <c r="B62" s="34">
        <v>25.86</v>
      </c>
      <c r="C62" s="35">
        <v>0.98</v>
      </c>
      <c r="D62" s="35">
        <v>1.03</v>
      </c>
      <c r="E62" s="35">
        <v>1</v>
      </c>
      <c r="F62" s="33" t="s">
        <v>21</v>
      </c>
      <c r="G62" s="33" t="s">
        <v>21</v>
      </c>
      <c r="H62" s="34">
        <f t="shared" si="11"/>
        <v>26.1</v>
      </c>
      <c r="I62" s="36">
        <f t="shared" si="12"/>
        <v>0.975</v>
      </c>
      <c r="J62" s="34">
        <f t="shared" si="13"/>
        <v>6.97</v>
      </c>
      <c r="K62" s="34">
        <f t="shared" si="14"/>
        <v>32.83</v>
      </c>
      <c r="L62" s="37" t="s">
        <v>48</v>
      </c>
      <c r="M62" s="38" t="s">
        <v>22</v>
      </c>
      <c r="N62" s="39">
        <f aca="true" t="shared" si="15" ref="N62:N67">K62*800</f>
        <v>26264</v>
      </c>
    </row>
    <row r="63" spans="1:14" ht="12.75">
      <c r="A63" s="33" t="s">
        <v>75</v>
      </c>
      <c r="B63" s="34">
        <v>25.71</v>
      </c>
      <c r="C63" s="35">
        <v>0.98</v>
      </c>
      <c r="D63" s="35">
        <v>1.03</v>
      </c>
      <c r="E63" s="35">
        <v>1</v>
      </c>
      <c r="F63" s="33" t="s">
        <v>21</v>
      </c>
      <c r="G63" s="33" t="s">
        <v>21</v>
      </c>
      <c r="H63" s="34">
        <f t="shared" si="11"/>
        <v>25.95</v>
      </c>
      <c r="I63" s="36">
        <f t="shared" si="12"/>
        <v>0.969</v>
      </c>
      <c r="J63" s="34">
        <f t="shared" si="13"/>
        <v>6.93</v>
      </c>
      <c r="K63" s="34">
        <f t="shared" si="14"/>
        <v>32.64</v>
      </c>
      <c r="L63" s="37" t="s">
        <v>48</v>
      </c>
      <c r="M63" s="38" t="s">
        <v>22</v>
      </c>
      <c r="N63" s="39">
        <f t="shared" si="15"/>
        <v>26112</v>
      </c>
    </row>
    <row r="64" spans="1:14" ht="12.75">
      <c r="A64" s="33" t="s">
        <v>76</v>
      </c>
      <c r="B64" s="34">
        <v>25.71</v>
      </c>
      <c r="C64" s="35">
        <v>0.98</v>
      </c>
      <c r="D64" s="35">
        <v>1.03</v>
      </c>
      <c r="E64" s="35">
        <v>1</v>
      </c>
      <c r="F64" s="33" t="s">
        <v>21</v>
      </c>
      <c r="G64" s="33" t="s">
        <v>21</v>
      </c>
      <c r="H64" s="34">
        <f t="shared" si="11"/>
        <v>25.95</v>
      </c>
      <c r="I64" s="36">
        <f t="shared" si="12"/>
        <v>0.969</v>
      </c>
      <c r="J64" s="34">
        <f t="shared" si="13"/>
        <v>6.93</v>
      </c>
      <c r="K64" s="34">
        <f t="shared" si="14"/>
        <v>32.64</v>
      </c>
      <c r="L64" s="37" t="s">
        <v>48</v>
      </c>
      <c r="M64" s="38" t="s">
        <v>22</v>
      </c>
      <c r="N64" s="39">
        <f t="shared" si="15"/>
        <v>26112</v>
      </c>
    </row>
    <row r="65" spans="1:14" ht="12.75">
      <c r="A65" s="33" t="s">
        <v>77</v>
      </c>
      <c r="B65" s="34">
        <v>25.71</v>
      </c>
      <c r="C65" s="35">
        <v>0.98</v>
      </c>
      <c r="D65" s="35">
        <v>1.03</v>
      </c>
      <c r="E65" s="35">
        <v>1</v>
      </c>
      <c r="F65" s="33" t="s">
        <v>21</v>
      </c>
      <c r="G65" s="33" t="s">
        <v>21</v>
      </c>
      <c r="H65" s="34">
        <f t="shared" si="11"/>
        <v>25.95</v>
      </c>
      <c r="I65" s="36">
        <f t="shared" si="12"/>
        <v>0.969</v>
      </c>
      <c r="J65" s="34">
        <f t="shared" si="13"/>
        <v>6.93</v>
      </c>
      <c r="K65" s="34">
        <f t="shared" si="14"/>
        <v>32.64</v>
      </c>
      <c r="L65" s="37" t="s">
        <v>48</v>
      </c>
      <c r="M65" s="38" t="s">
        <v>22</v>
      </c>
      <c r="N65" s="39">
        <f t="shared" si="15"/>
        <v>26112</v>
      </c>
    </row>
    <row r="66" spans="1:14" ht="12.75">
      <c r="A66" s="33" t="s">
        <v>78</v>
      </c>
      <c r="B66" s="34">
        <v>25.71</v>
      </c>
      <c r="C66" s="35">
        <v>0.98</v>
      </c>
      <c r="D66" s="35">
        <v>1.03</v>
      </c>
      <c r="E66" s="35">
        <v>1</v>
      </c>
      <c r="F66" s="33" t="s">
        <v>21</v>
      </c>
      <c r="G66" s="33" t="s">
        <v>21</v>
      </c>
      <c r="H66" s="34">
        <f t="shared" si="11"/>
        <v>25.95</v>
      </c>
      <c r="I66" s="36">
        <f t="shared" si="12"/>
        <v>0.969</v>
      </c>
      <c r="J66" s="34">
        <f t="shared" si="13"/>
        <v>6.93</v>
      </c>
      <c r="K66" s="34">
        <f t="shared" si="14"/>
        <v>32.64</v>
      </c>
      <c r="L66" s="37" t="s">
        <v>48</v>
      </c>
      <c r="M66" s="38" t="s">
        <v>22</v>
      </c>
      <c r="N66" s="39">
        <f t="shared" si="15"/>
        <v>26112</v>
      </c>
    </row>
    <row r="67" spans="1:14" ht="12.75">
      <c r="A67" s="33" t="s">
        <v>79</v>
      </c>
      <c r="B67" s="34">
        <v>52.07</v>
      </c>
      <c r="C67" s="35">
        <v>1.03</v>
      </c>
      <c r="D67" s="35">
        <v>1.03</v>
      </c>
      <c r="E67" s="35">
        <v>1</v>
      </c>
      <c r="F67" s="33" t="s">
        <v>21</v>
      </c>
      <c r="G67" s="33" t="s">
        <v>21</v>
      </c>
      <c r="H67" s="34">
        <f t="shared" si="11"/>
        <v>55.24</v>
      </c>
      <c r="I67" s="36">
        <f t="shared" si="12"/>
        <v>2.063</v>
      </c>
      <c r="J67" s="34">
        <f t="shared" si="13"/>
        <v>14.75</v>
      </c>
      <c r="K67" s="34">
        <f t="shared" si="14"/>
        <v>66.82</v>
      </c>
      <c r="L67" s="37" t="s">
        <v>48</v>
      </c>
      <c r="M67" s="38" t="s">
        <v>22</v>
      </c>
      <c r="N67" s="39">
        <f t="shared" si="15"/>
        <v>53455.99999999999</v>
      </c>
    </row>
    <row r="68" spans="1:14" ht="12.75">
      <c r="A68" s="33" t="s">
        <v>80</v>
      </c>
      <c r="B68" s="34">
        <v>25.71</v>
      </c>
      <c r="C68" s="35">
        <v>1.02</v>
      </c>
      <c r="D68" s="35">
        <v>1.03</v>
      </c>
      <c r="E68" s="35">
        <v>1</v>
      </c>
      <c r="F68" s="33" t="s">
        <v>21</v>
      </c>
      <c r="G68" s="33" t="s">
        <v>21</v>
      </c>
      <c r="H68" s="34">
        <f t="shared" si="11"/>
        <v>27.01</v>
      </c>
      <c r="I68" s="36">
        <f t="shared" si="12"/>
        <v>1.009</v>
      </c>
      <c r="J68" s="34">
        <f t="shared" si="13"/>
        <v>7.21</v>
      </c>
      <c r="K68" s="34">
        <f t="shared" si="14"/>
        <v>32.92</v>
      </c>
      <c r="L68" s="37" t="s">
        <v>48</v>
      </c>
      <c r="M68" s="38" t="s">
        <v>22</v>
      </c>
      <c r="N68" s="39">
        <f>K68*830</f>
        <v>27323.600000000002</v>
      </c>
    </row>
    <row r="69" spans="1:14" ht="12.75">
      <c r="A69" s="33" t="s">
        <v>81</v>
      </c>
      <c r="B69" s="34">
        <v>28.1</v>
      </c>
      <c r="C69" s="35">
        <v>1.02</v>
      </c>
      <c r="D69" s="35">
        <v>1.03</v>
      </c>
      <c r="E69" s="35">
        <v>1</v>
      </c>
      <c r="F69" s="33" t="s">
        <v>21</v>
      </c>
      <c r="G69" s="33" t="s">
        <v>21</v>
      </c>
      <c r="H69" s="34">
        <f t="shared" si="11"/>
        <v>29.52</v>
      </c>
      <c r="I69" s="36">
        <f t="shared" si="12"/>
        <v>1.103</v>
      </c>
      <c r="J69" s="34">
        <f t="shared" si="13"/>
        <v>7.89</v>
      </c>
      <c r="K69" s="34">
        <f t="shared" si="14"/>
        <v>35.99</v>
      </c>
      <c r="L69" s="37" t="s">
        <v>48</v>
      </c>
      <c r="M69" s="38" t="s">
        <v>22</v>
      </c>
      <c r="N69" s="39">
        <f>K69*800</f>
        <v>28792</v>
      </c>
    </row>
    <row r="70" spans="1:14" ht="12.75">
      <c r="A70" s="33" t="s">
        <v>82</v>
      </c>
      <c r="B70" s="34">
        <v>27.8</v>
      </c>
      <c r="C70" s="35">
        <v>1.02</v>
      </c>
      <c r="D70" s="35">
        <v>1.03</v>
      </c>
      <c r="E70" s="35">
        <v>1</v>
      </c>
      <c r="F70" s="33" t="s">
        <v>21</v>
      </c>
      <c r="G70" s="33" t="s">
        <v>21</v>
      </c>
      <c r="H70" s="34">
        <f t="shared" si="11"/>
        <v>29.21</v>
      </c>
      <c r="I70" s="36">
        <f t="shared" si="12"/>
        <v>1.091</v>
      </c>
      <c r="J70" s="34">
        <f t="shared" si="13"/>
        <v>7.8</v>
      </c>
      <c r="K70" s="34">
        <f t="shared" si="14"/>
        <v>35.6</v>
      </c>
      <c r="L70" s="37" t="s">
        <v>48</v>
      </c>
      <c r="M70" s="38" t="s">
        <v>22</v>
      </c>
      <c r="N70" s="39">
        <f>K70*830</f>
        <v>29548</v>
      </c>
    </row>
    <row r="71" spans="1:14" ht="12.75">
      <c r="A71" s="74" t="s">
        <v>83</v>
      </c>
      <c r="B71" s="75">
        <v>27.8</v>
      </c>
      <c r="C71" s="75">
        <v>1.02</v>
      </c>
      <c r="D71" s="75">
        <v>1.03</v>
      </c>
      <c r="E71" s="75">
        <v>1</v>
      </c>
      <c r="F71" s="74" t="s">
        <v>21</v>
      </c>
      <c r="G71" s="74" t="s">
        <v>21</v>
      </c>
      <c r="H71" s="75">
        <f t="shared" si="11"/>
        <v>29.21</v>
      </c>
      <c r="I71" s="76">
        <f t="shared" si="12"/>
        <v>1.091</v>
      </c>
      <c r="J71" s="75">
        <f t="shared" si="13"/>
        <v>7.8</v>
      </c>
      <c r="K71" s="75">
        <f t="shared" si="14"/>
        <v>35.6</v>
      </c>
      <c r="L71" s="77" t="s">
        <v>48</v>
      </c>
      <c r="M71" s="38" t="s">
        <v>22</v>
      </c>
      <c r="N71" s="78">
        <f aca="true" t="shared" si="16" ref="N71:N82">K71*830</f>
        <v>29548</v>
      </c>
    </row>
    <row r="72" spans="1:14" ht="12.75">
      <c r="A72" s="33" t="s">
        <v>84</v>
      </c>
      <c r="B72" s="34">
        <v>25.85</v>
      </c>
      <c r="C72" s="35">
        <v>1.02</v>
      </c>
      <c r="D72" s="35">
        <v>1.03</v>
      </c>
      <c r="E72" s="35">
        <v>1</v>
      </c>
      <c r="F72" s="33" t="s">
        <v>21</v>
      </c>
      <c r="G72" s="33" t="s">
        <v>21</v>
      </c>
      <c r="H72" s="34">
        <f t="shared" si="11"/>
        <v>27.16</v>
      </c>
      <c r="I72" s="36">
        <f t="shared" si="12"/>
        <v>1.015</v>
      </c>
      <c r="J72" s="34">
        <f t="shared" si="13"/>
        <v>7.26</v>
      </c>
      <c r="K72" s="34">
        <f t="shared" si="14"/>
        <v>33.11</v>
      </c>
      <c r="L72" s="37" t="s">
        <v>48</v>
      </c>
      <c r="M72" s="38" t="s">
        <v>22</v>
      </c>
      <c r="N72" s="39">
        <f t="shared" si="16"/>
        <v>27481.3</v>
      </c>
    </row>
    <row r="73" spans="1:14" ht="12.75">
      <c r="A73" s="33" t="s">
        <v>85</v>
      </c>
      <c r="B73" s="34">
        <v>25.85</v>
      </c>
      <c r="C73" s="35">
        <v>1.04</v>
      </c>
      <c r="D73" s="35">
        <v>1.03</v>
      </c>
      <c r="E73" s="35">
        <v>1</v>
      </c>
      <c r="F73" s="33" t="s">
        <v>21</v>
      </c>
      <c r="G73" s="33" t="s">
        <v>21</v>
      </c>
      <c r="H73" s="34">
        <f t="shared" si="11"/>
        <v>27.69</v>
      </c>
      <c r="I73" s="36">
        <f t="shared" si="12"/>
        <v>1.034</v>
      </c>
      <c r="J73" s="34">
        <f t="shared" si="13"/>
        <v>7.39</v>
      </c>
      <c r="K73" s="34">
        <f t="shared" si="14"/>
        <v>33.24</v>
      </c>
      <c r="L73" s="37" t="s">
        <v>48</v>
      </c>
      <c r="M73" s="38" t="s">
        <v>22</v>
      </c>
      <c r="N73" s="39">
        <f t="shared" si="16"/>
        <v>27589.2</v>
      </c>
    </row>
    <row r="74" spans="1:14" ht="12.75">
      <c r="A74" s="33" t="s">
        <v>86</v>
      </c>
      <c r="B74" s="34">
        <v>25.86</v>
      </c>
      <c r="C74" s="35">
        <v>1.04</v>
      </c>
      <c r="D74" s="35">
        <v>1.03</v>
      </c>
      <c r="E74" s="35">
        <v>1</v>
      </c>
      <c r="F74" s="33" t="s">
        <v>21</v>
      </c>
      <c r="G74" s="33" t="s">
        <v>21</v>
      </c>
      <c r="H74" s="34">
        <f t="shared" si="11"/>
        <v>27.7</v>
      </c>
      <c r="I74" s="36">
        <f t="shared" si="12"/>
        <v>1.035</v>
      </c>
      <c r="J74" s="34">
        <f t="shared" si="13"/>
        <v>7.4</v>
      </c>
      <c r="K74" s="34">
        <f t="shared" si="14"/>
        <v>33.26</v>
      </c>
      <c r="L74" s="37" t="s">
        <v>48</v>
      </c>
      <c r="M74" s="38" t="s">
        <v>22</v>
      </c>
      <c r="N74" s="39">
        <f t="shared" si="16"/>
        <v>27605.8</v>
      </c>
    </row>
    <row r="75" spans="1:14" ht="12.75">
      <c r="A75" s="33" t="s">
        <v>87</v>
      </c>
      <c r="B75" s="34">
        <v>25.86</v>
      </c>
      <c r="C75" s="35">
        <v>1.04</v>
      </c>
      <c r="D75" s="35">
        <v>1.03</v>
      </c>
      <c r="E75" s="35">
        <v>1</v>
      </c>
      <c r="F75" s="33" t="s">
        <v>21</v>
      </c>
      <c r="G75" s="33" t="s">
        <v>21</v>
      </c>
      <c r="H75" s="34">
        <f t="shared" si="11"/>
        <v>27.7</v>
      </c>
      <c r="I75" s="36">
        <f t="shared" si="12"/>
        <v>1.035</v>
      </c>
      <c r="J75" s="34">
        <f t="shared" si="13"/>
        <v>7.4</v>
      </c>
      <c r="K75" s="34">
        <f t="shared" si="14"/>
        <v>33.26</v>
      </c>
      <c r="L75" s="37" t="s">
        <v>48</v>
      </c>
      <c r="M75" s="38" t="s">
        <v>22</v>
      </c>
      <c r="N75" s="39">
        <f t="shared" si="16"/>
        <v>27605.8</v>
      </c>
    </row>
    <row r="76" spans="1:14" ht="12.75">
      <c r="A76" s="33" t="s">
        <v>88</v>
      </c>
      <c r="B76" s="34">
        <v>25.86</v>
      </c>
      <c r="C76" s="35">
        <v>1.04</v>
      </c>
      <c r="D76" s="35">
        <v>1.03</v>
      </c>
      <c r="E76" s="35">
        <v>1</v>
      </c>
      <c r="F76" s="33" t="s">
        <v>21</v>
      </c>
      <c r="G76" s="33" t="s">
        <v>21</v>
      </c>
      <c r="H76" s="34">
        <f t="shared" si="11"/>
        <v>27.7</v>
      </c>
      <c r="I76" s="36">
        <f t="shared" si="12"/>
        <v>1.035</v>
      </c>
      <c r="J76" s="34">
        <f t="shared" si="13"/>
        <v>7.4</v>
      </c>
      <c r="K76" s="34">
        <f t="shared" si="14"/>
        <v>33.26</v>
      </c>
      <c r="L76" s="37" t="s">
        <v>48</v>
      </c>
      <c r="M76" s="38" t="s">
        <v>22</v>
      </c>
      <c r="N76" s="39">
        <f t="shared" si="16"/>
        <v>27605.8</v>
      </c>
    </row>
    <row r="77" spans="1:14" ht="12.75">
      <c r="A77" s="33" t="s">
        <v>89</v>
      </c>
      <c r="B77" s="34">
        <v>25.74</v>
      </c>
      <c r="C77" s="35">
        <v>1.04</v>
      </c>
      <c r="D77" s="35">
        <v>1.03</v>
      </c>
      <c r="E77" s="35">
        <v>1</v>
      </c>
      <c r="F77" s="33" t="s">
        <v>21</v>
      </c>
      <c r="G77" s="33" t="s">
        <v>21</v>
      </c>
      <c r="H77" s="34">
        <f t="shared" si="11"/>
        <v>27.57</v>
      </c>
      <c r="I77" s="36">
        <f t="shared" si="12"/>
        <v>1.03</v>
      </c>
      <c r="J77" s="34">
        <f t="shared" si="13"/>
        <v>7.36</v>
      </c>
      <c r="K77" s="34">
        <f t="shared" si="14"/>
        <v>33.1</v>
      </c>
      <c r="L77" s="37" t="s">
        <v>48</v>
      </c>
      <c r="M77" s="38" t="s">
        <v>22</v>
      </c>
      <c r="N77" s="39">
        <f t="shared" si="16"/>
        <v>27473</v>
      </c>
    </row>
    <row r="78" spans="1:14" ht="12.75">
      <c r="A78" s="33" t="s">
        <v>90</v>
      </c>
      <c r="B78" s="34">
        <v>25.86</v>
      </c>
      <c r="C78" s="35">
        <v>1.04</v>
      </c>
      <c r="D78" s="35">
        <v>1.03</v>
      </c>
      <c r="E78" s="35">
        <v>1</v>
      </c>
      <c r="F78" s="33" t="s">
        <v>21</v>
      </c>
      <c r="G78" s="33" t="s">
        <v>21</v>
      </c>
      <c r="H78" s="34">
        <f t="shared" si="11"/>
        <v>27.7</v>
      </c>
      <c r="I78" s="36">
        <f t="shared" si="12"/>
        <v>1.035</v>
      </c>
      <c r="J78" s="34">
        <f t="shared" si="13"/>
        <v>7.4</v>
      </c>
      <c r="K78" s="34">
        <f t="shared" si="14"/>
        <v>33.26</v>
      </c>
      <c r="L78" s="37" t="s">
        <v>48</v>
      </c>
      <c r="M78" s="38" t="s">
        <v>22</v>
      </c>
      <c r="N78" s="39">
        <f t="shared" si="16"/>
        <v>27605.8</v>
      </c>
    </row>
    <row r="79" spans="1:14" ht="12.75">
      <c r="A79" s="33" t="s">
        <v>91</v>
      </c>
      <c r="B79" s="34">
        <v>25.74</v>
      </c>
      <c r="C79" s="35">
        <v>1.04</v>
      </c>
      <c r="D79" s="35">
        <v>1.03</v>
      </c>
      <c r="E79" s="35">
        <v>1</v>
      </c>
      <c r="F79" s="33" t="s">
        <v>21</v>
      </c>
      <c r="G79" s="33" t="s">
        <v>21</v>
      </c>
      <c r="H79" s="34">
        <f t="shared" si="11"/>
        <v>27.57</v>
      </c>
      <c r="I79" s="36">
        <f t="shared" si="12"/>
        <v>1.03</v>
      </c>
      <c r="J79" s="34">
        <f t="shared" si="13"/>
        <v>7.36</v>
      </c>
      <c r="K79" s="34">
        <f t="shared" si="14"/>
        <v>33.1</v>
      </c>
      <c r="L79" s="37" t="s">
        <v>48</v>
      </c>
      <c r="M79" s="38" t="s">
        <v>22</v>
      </c>
      <c r="N79" s="39">
        <f t="shared" si="16"/>
        <v>27473</v>
      </c>
    </row>
    <row r="80" spans="1:14" ht="12.75">
      <c r="A80" s="33" t="s">
        <v>92</v>
      </c>
      <c r="B80" s="34">
        <v>25.86</v>
      </c>
      <c r="C80" s="35">
        <v>1.04</v>
      </c>
      <c r="D80" s="35">
        <v>1.03</v>
      </c>
      <c r="E80" s="35">
        <v>1</v>
      </c>
      <c r="F80" s="33" t="s">
        <v>21</v>
      </c>
      <c r="G80" s="33" t="s">
        <v>21</v>
      </c>
      <c r="H80" s="34">
        <f t="shared" si="11"/>
        <v>27.7</v>
      </c>
      <c r="I80" s="36">
        <f t="shared" si="12"/>
        <v>1.035</v>
      </c>
      <c r="J80" s="34">
        <f t="shared" si="13"/>
        <v>7.4</v>
      </c>
      <c r="K80" s="34">
        <f t="shared" si="14"/>
        <v>33.26</v>
      </c>
      <c r="L80" s="37" t="s">
        <v>48</v>
      </c>
      <c r="M80" s="38" t="s">
        <v>22</v>
      </c>
      <c r="N80" s="39">
        <f t="shared" si="16"/>
        <v>27605.8</v>
      </c>
    </row>
    <row r="81" spans="1:14" ht="12.75">
      <c r="A81" s="33" t="s">
        <v>93</v>
      </c>
      <c r="B81" s="34">
        <v>26.1</v>
      </c>
      <c r="C81" s="35">
        <v>1.04</v>
      </c>
      <c r="D81" s="35">
        <v>1.03</v>
      </c>
      <c r="E81" s="35">
        <v>1</v>
      </c>
      <c r="F81" s="33" t="s">
        <v>21</v>
      </c>
      <c r="G81" s="33" t="s">
        <v>21</v>
      </c>
      <c r="H81" s="34">
        <f t="shared" si="11"/>
        <v>27.96</v>
      </c>
      <c r="I81" s="36">
        <f t="shared" si="12"/>
        <v>1.044</v>
      </c>
      <c r="J81" s="34">
        <f t="shared" si="13"/>
        <v>7.46</v>
      </c>
      <c r="K81" s="34">
        <f t="shared" si="14"/>
        <v>33.56</v>
      </c>
      <c r="L81" s="37" t="s">
        <v>48</v>
      </c>
      <c r="M81" s="38" t="s">
        <v>22</v>
      </c>
      <c r="N81" s="39">
        <f t="shared" si="16"/>
        <v>27854.800000000003</v>
      </c>
    </row>
    <row r="82" spans="1:14" ht="12.75">
      <c r="A82" s="33" t="s">
        <v>94</v>
      </c>
      <c r="B82" s="34">
        <v>29.9</v>
      </c>
      <c r="C82" s="35">
        <v>1.02</v>
      </c>
      <c r="D82" s="35">
        <v>0.97</v>
      </c>
      <c r="E82" s="35">
        <v>1</v>
      </c>
      <c r="F82" s="33" t="s">
        <v>21</v>
      </c>
      <c r="G82" s="33" t="s">
        <v>21</v>
      </c>
      <c r="H82" s="34">
        <f>ROUND(B82*C82*D82*$E$82,2)</f>
        <v>29.58</v>
      </c>
      <c r="I82" s="36">
        <f t="shared" si="12"/>
        <v>1.105</v>
      </c>
      <c r="J82" s="34">
        <f t="shared" si="13"/>
        <v>7.9</v>
      </c>
      <c r="K82" s="34">
        <f t="shared" si="14"/>
        <v>37.8</v>
      </c>
      <c r="L82" s="37" t="s">
        <v>48</v>
      </c>
      <c r="M82" s="38" t="s">
        <v>22</v>
      </c>
      <c r="N82" s="39">
        <f t="shared" si="16"/>
        <v>31373.999999999996</v>
      </c>
    </row>
    <row r="83" spans="1:14" ht="12.75">
      <c r="A83" s="56"/>
      <c r="B83" s="57">
        <f>SUM(B60:B82)</f>
        <v>628.2500000000001</v>
      </c>
      <c r="C83" s="58"/>
      <c r="D83" s="58"/>
      <c r="E83" s="58"/>
      <c r="F83" s="56"/>
      <c r="G83" s="56"/>
      <c r="H83" s="57">
        <f>SUM(H60:H82)</f>
        <v>656.1700000000002</v>
      </c>
      <c r="I83" s="59">
        <f>SUM(I60:I82)</f>
        <v>24.511000000000003</v>
      </c>
      <c r="J83" s="57">
        <f>SUM(J60:J82)</f>
        <v>175.24000000000007</v>
      </c>
      <c r="K83" s="57">
        <f>SUM(K60:K82)</f>
        <v>803.49</v>
      </c>
      <c r="L83" s="60"/>
      <c r="M83" s="65"/>
      <c r="N83" s="62"/>
    </row>
    <row r="84" spans="1:14" ht="12.75">
      <c r="A84" s="56"/>
      <c r="B84" s="57"/>
      <c r="C84" s="58"/>
      <c r="D84" s="58"/>
      <c r="E84" s="58"/>
      <c r="F84" s="56"/>
      <c r="G84" s="56"/>
      <c r="H84" s="57"/>
      <c r="I84" s="59"/>
      <c r="J84" s="57"/>
      <c r="K84" s="57"/>
      <c r="L84" s="60"/>
      <c r="M84" s="65"/>
      <c r="N84" s="62"/>
    </row>
    <row r="85" spans="1:14" ht="12.75">
      <c r="A85" s="67" t="s">
        <v>95</v>
      </c>
      <c r="B85" s="68"/>
      <c r="C85" s="69"/>
      <c r="D85" s="69"/>
      <c r="E85" s="69"/>
      <c r="F85" s="67"/>
      <c r="G85" s="67"/>
      <c r="H85" s="68"/>
      <c r="I85" s="70"/>
      <c r="J85" s="68"/>
      <c r="K85" s="68"/>
      <c r="L85" s="71"/>
      <c r="M85" s="72"/>
      <c r="N85" s="73"/>
    </row>
    <row r="86" spans="1:14" ht="12.75">
      <c r="A86" s="33" t="s">
        <v>96</v>
      </c>
      <c r="B86" s="34">
        <v>26.73</v>
      </c>
      <c r="C86" s="35">
        <v>0.98</v>
      </c>
      <c r="D86" s="35">
        <v>0.97</v>
      </c>
      <c r="E86" s="35">
        <v>1</v>
      </c>
      <c r="F86" s="33" t="s">
        <v>21</v>
      </c>
      <c r="G86" s="33" t="s">
        <v>21</v>
      </c>
      <c r="H86" s="34">
        <f>ROUND(B86*C86*D86*$E$86,2)</f>
        <v>25.41</v>
      </c>
      <c r="I86" s="36">
        <f>ROUND(H86/$H$124*100,3)</f>
        <v>0.949</v>
      </c>
      <c r="J86" s="34">
        <f>ROUND(I86*$J$124/100,2)</f>
        <v>6.79</v>
      </c>
      <c r="K86" s="34">
        <f>B86+J86</f>
        <v>33.52</v>
      </c>
      <c r="L86" s="37" t="s">
        <v>48</v>
      </c>
      <c r="M86" s="38" t="s">
        <v>22</v>
      </c>
      <c r="N86" s="39">
        <f>K86*830</f>
        <v>27821.600000000002</v>
      </c>
    </row>
    <row r="87" spans="1:14" ht="12.75">
      <c r="A87" s="33" t="s">
        <v>97</v>
      </c>
      <c r="B87" s="34">
        <v>25.86</v>
      </c>
      <c r="C87" s="35">
        <v>0.98</v>
      </c>
      <c r="D87" s="35">
        <v>0.97</v>
      </c>
      <c r="E87" s="35">
        <v>1</v>
      </c>
      <c r="F87" s="33" t="s">
        <v>21</v>
      </c>
      <c r="G87" s="33" t="s">
        <v>21</v>
      </c>
      <c r="H87" s="34">
        <f aca="true" t="shared" si="17" ref="H87:H107">ROUND(B87*C87*D87*$E$86,2)</f>
        <v>24.58</v>
      </c>
      <c r="I87" s="36">
        <f aca="true" t="shared" si="18" ref="I87:I107">ROUND(H87/$H$124*100,3)</f>
        <v>0.918</v>
      </c>
      <c r="J87" s="34">
        <f aca="true" t="shared" si="19" ref="J87:J107">ROUND(I87*$J$124/100,2)</f>
        <v>6.56</v>
      </c>
      <c r="K87" s="34">
        <f aca="true" t="shared" si="20" ref="K87:K107">B87+J87</f>
        <v>32.42</v>
      </c>
      <c r="L87" s="37" t="s">
        <v>48</v>
      </c>
      <c r="M87" s="38" t="s">
        <v>22</v>
      </c>
      <c r="N87" s="39">
        <f>K87*830</f>
        <v>26908.600000000002</v>
      </c>
    </row>
    <row r="88" spans="1:14" ht="12.75">
      <c r="A88" s="33" t="s">
        <v>98</v>
      </c>
      <c r="B88" s="34">
        <v>25.86</v>
      </c>
      <c r="C88" s="35">
        <v>0.98</v>
      </c>
      <c r="D88" s="35">
        <v>1.03</v>
      </c>
      <c r="E88" s="35">
        <v>1</v>
      </c>
      <c r="F88" s="33" t="s">
        <v>21</v>
      </c>
      <c r="G88" s="33" t="s">
        <v>21</v>
      </c>
      <c r="H88" s="34">
        <f t="shared" si="17"/>
        <v>26.1</v>
      </c>
      <c r="I88" s="36">
        <f t="shared" si="18"/>
        <v>0.975</v>
      </c>
      <c r="J88" s="34">
        <f t="shared" si="19"/>
        <v>6.97</v>
      </c>
      <c r="K88" s="34">
        <f t="shared" si="20"/>
        <v>32.83</v>
      </c>
      <c r="L88" s="37" t="s">
        <v>48</v>
      </c>
      <c r="M88" s="38" t="s">
        <v>22</v>
      </c>
      <c r="N88" s="39">
        <f aca="true" t="shared" si="21" ref="N88:N95">K88*800</f>
        <v>26264</v>
      </c>
    </row>
    <row r="89" spans="1:14" ht="12.75">
      <c r="A89" s="33" t="s">
        <v>99</v>
      </c>
      <c r="B89" s="34">
        <v>25.71</v>
      </c>
      <c r="C89" s="35">
        <v>0.98</v>
      </c>
      <c r="D89" s="35">
        <v>1.03</v>
      </c>
      <c r="E89" s="35">
        <v>1</v>
      </c>
      <c r="F89" s="33" t="s">
        <v>21</v>
      </c>
      <c r="G89" s="33" t="s">
        <v>21</v>
      </c>
      <c r="H89" s="34">
        <f t="shared" si="17"/>
        <v>25.95</v>
      </c>
      <c r="I89" s="36">
        <f t="shared" si="18"/>
        <v>0.969</v>
      </c>
      <c r="J89" s="34">
        <f t="shared" si="19"/>
        <v>6.93</v>
      </c>
      <c r="K89" s="34">
        <f t="shared" si="20"/>
        <v>32.64</v>
      </c>
      <c r="L89" s="37" t="s">
        <v>48</v>
      </c>
      <c r="M89" s="38" t="s">
        <v>22</v>
      </c>
      <c r="N89" s="39">
        <f t="shared" si="21"/>
        <v>26112</v>
      </c>
    </row>
    <row r="90" spans="1:14" ht="12.75">
      <c r="A90" s="33" t="s">
        <v>100</v>
      </c>
      <c r="B90" s="34">
        <v>25.71</v>
      </c>
      <c r="C90" s="35">
        <v>0.98</v>
      </c>
      <c r="D90" s="35">
        <v>1.03</v>
      </c>
      <c r="E90" s="35">
        <v>1</v>
      </c>
      <c r="F90" s="33" t="s">
        <v>21</v>
      </c>
      <c r="G90" s="33" t="s">
        <v>21</v>
      </c>
      <c r="H90" s="34">
        <f t="shared" si="17"/>
        <v>25.95</v>
      </c>
      <c r="I90" s="36">
        <f t="shared" si="18"/>
        <v>0.969</v>
      </c>
      <c r="J90" s="34">
        <f t="shared" si="19"/>
        <v>6.93</v>
      </c>
      <c r="K90" s="34">
        <f t="shared" si="20"/>
        <v>32.64</v>
      </c>
      <c r="L90" s="37" t="s">
        <v>48</v>
      </c>
      <c r="M90" s="38" t="s">
        <v>22</v>
      </c>
      <c r="N90" s="39">
        <f>K90*830</f>
        <v>27091.2</v>
      </c>
    </row>
    <row r="91" spans="1:14" ht="12.75">
      <c r="A91" s="33" t="s">
        <v>101</v>
      </c>
      <c r="B91" s="34">
        <v>25.71</v>
      </c>
      <c r="C91" s="35">
        <v>0.98</v>
      </c>
      <c r="D91" s="35">
        <v>1.03</v>
      </c>
      <c r="E91" s="35">
        <v>1</v>
      </c>
      <c r="F91" s="33" t="s">
        <v>21</v>
      </c>
      <c r="G91" s="33" t="s">
        <v>21</v>
      </c>
      <c r="H91" s="34">
        <f t="shared" si="17"/>
        <v>25.95</v>
      </c>
      <c r="I91" s="36">
        <f t="shared" si="18"/>
        <v>0.969</v>
      </c>
      <c r="J91" s="34">
        <f t="shared" si="19"/>
        <v>6.93</v>
      </c>
      <c r="K91" s="34">
        <f t="shared" si="20"/>
        <v>32.64</v>
      </c>
      <c r="L91" s="37" t="s">
        <v>48</v>
      </c>
      <c r="M91" s="38" t="s">
        <v>22</v>
      </c>
      <c r="N91" s="39">
        <f>K91*830</f>
        <v>27091.2</v>
      </c>
    </row>
    <row r="92" spans="1:14" ht="12.75">
      <c r="A92" s="33" t="s">
        <v>102</v>
      </c>
      <c r="B92" s="34">
        <v>25.71</v>
      </c>
      <c r="C92" s="35">
        <v>0.98</v>
      </c>
      <c r="D92" s="35">
        <v>1.03</v>
      </c>
      <c r="E92" s="35">
        <v>1</v>
      </c>
      <c r="F92" s="33" t="s">
        <v>21</v>
      </c>
      <c r="G92" s="33" t="s">
        <v>21</v>
      </c>
      <c r="H92" s="34">
        <f t="shared" si="17"/>
        <v>25.95</v>
      </c>
      <c r="I92" s="36">
        <f t="shared" si="18"/>
        <v>0.969</v>
      </c>
      <c r="J92" s="34">
        <f t="shared" si="19"/>
        <v>6.93</v>
      </c>
      <c r="K92" s="34">
        <f t="shared" si="20"/>
        <v>32.64</v>
      </c>
      <c r="L92" s="37" t="s">
        <v>48</v>
      </c>
      <c r="M92" s="38" t="s">
        <v>22</v>
      </c>
      <c r="N92" s="39">
        <f t="shared" si="21"/>
        <v>26112</v>
      </c>
    </row>
    <row r="93" spans="1:14" ht="12.75">
      <c r="A93" s="33" t="s">
        <v>103</v>
      </c>
      <c r="B93" s="34">
        <v>47.34</v>
      </c>
      <c r="C93" s="35">
        <v>1</v>
      </c>
      <c r="D93" s="35">
        <v>0.97</v>
      </c>
      <c r="E93" s="35">
        <v>1</v>
      </c>
      <c r="F93" s="33" t="s">
        <v>21</v>
      </c>
      <c r="G93" s="33" t="s">
        <v>21</v>
      </c>
      <c r="H93" s="34">
        <f t="shared" si="17"/>
        <v>45.92</v>
      </c>
      <c r="I93" s="36">
        <f t="shared" si="18"/>
        <v>1.715</v>
      </c>
      <c r="J93" s="34">
        <f t="shared" si="19"/>
        <v>12.26</v>
      </c>
      <c r="K93" s="34">
        <f t="shared" si="20"/>
        <v>59.6</v>
      </c>
      <c r="L93" s="37" t="s">
        <v>48</v>
      </c>
      <c r="M93" s="38" t="s">
        <v>22</v>
      </c>
      <c r="N93" s="39">
        <f t="shared" si="21"/>
        <v>47680</v>
      </c>
    </row>
    <row r="94" spans="1:14" ht="12.75">
      <c r="A94" s="33" t="s">
        <v>104</v>
      </c>
      <c r="B94" s="34">
        <v>25.71</v>
      </c>
      <c r="C94" s="35">
        <v>1.02</v>
      </c>
      <c r="D94" s="35">
        <v>0.97</v>
      </c>
      <c r="E94" s="35">
        <v>1</v>
      </c>
      <c r="F94" s="33" t="s">
        <v>21</v>
      </c>
      <c r="G94" s="33" t="s">
        <v>21</v>
      </c>
      <c r="H94" s="34">
        <f t="shared" si="17"/>
        <v>25.44</v>
      </c>
      <c r="I94" s="36">
        <f t="shared" si="18"/>
        <v>0.95</v>
      </c>
      <c r="J94" s="34">
        <f t="shared" si="19"/>
        <v>6.79</v>
      </c>
      <c r="K94" s="34">
        <f t="shared" si="20"/>
        <v>32.5</v>
      </c>
      <c r="L94" s="37" t="s">
        <v>48</v>
      </c>
      <c r="M94" s="38" t="s">
        <v>22</v>
      </c>
      <c r="N94" s="39">
        <f t="shared" si="21"/>
        <v>26000</v>
      </c>
    </row>
    <row r="95" spans="1:14" ht="12.75">
      <c r="A95" s="33" t="s">
        <v>105</v>
      </c>
      <c r="B95" s="34">
        <v>28.1</v>
      </c>
      <c r="C95" s="35">
        <v>1.02</v>
      </c>
      <c r="D95" s="35">
        <v>0.97</v>
      </c>
      <c r="E95" s="35">
        <v>1</v>
      </c>
      <c r="F95" s="33" t="s">
        <v>21</v>
      </c>
      <c r="G95" s="33" t="s">
        <v>21</v>
      </c>
      <c r="H95" s="34">
        <f t="shared" si="17"/>
        <v>27.8</v>
      </c>
      <c r="I95" s="36">
        <f t="shared" si="18"/>
        <v>1.038</v>
      </c>
      <c r="J95" s="34">
        <f t="shared" si="19"/>
        <v>7.42</v>
      </c>
      <c r="K95" s="34">
        <f t="shared" si="20"/>
        <v>35.52</v>
      </c>
      <c r="L95" s="37" t="s">
        <v>48</v>
      </c>
      <c r="M95" s="38" t="s">
        <v>22</v>
      </c>
      <c r="N95" s="39">
        <f t="shared" si="21"/>
        <v>28416.000000000004</v>
      </c>
    </row>
    <row r="96" spans="1:14" ht="12.75">
      <c r="A96" s="33" t="s">
        <v>106</v>
      </c>
      <c r="B96" s="34">
        <v>27.8</v>
      </c>
      <c r="C96" s="35">
        <v>1.02</v>
      </c>
      <c r="D96" s="35">
        <v>0.97</v>
      </c>
      <c r="E96" s="35">
        <v>1</v>
      </c>
      <c r="F96" s="33" t="s">
        <v>21</v>
      </c>
      <c r="G96" s="33" t="s">
        <v>21</v>
      </c>
      <c r="H96" s="34">
        <f t="shared" si="17"/>
        <v>27.51</v>
      </c>
      <c r="I96" s="36">
        <f t="shared" si="18"/>
        <v>1.028</v>
      </c>
      <c r="J96" s="34">
        <f t="shared" si="19"/>
        <v>7.35</v>
      </c>
      <c r="K96" s="34">
        <f t="shared" si="20"/>
        <v>35.15</v>
      </c>
      <c r="L96" s="37" t="s">
        <v>48</v>
      </c>
      <c r="M96" s="38" t="s">
        <v>22</v>
      </c>
      <c r="N96" s="39">
        <f>K96*830</f>
        <v>29174.5</v>
      </c>
    </row>
    <row r="97" spans="1:14" ht="12.75">
      <c r="A97" s="33" t="s">
        <v>107</v>
      </c>
      <c r="B97" s="34">
        <v>27.8</v>
      </c>
      <c r="C97" s="35">
        <v>1.02</v>
      </c>
      <c r="D97" s="35">
        <v>0.97</v>
      </c>
      <c r="E97" s="35">
        <v>1</v>
      </c>
      <c r="F97" s="33" t="s">
        <v>21</v>
      </c>
      <c r="G97" s="33" t="s">
        <v>21</v>
      </c>
      <c r="H97" s="34">
        <f t="shared" si="17"/>
        <v>27.51</v>
      </c>
      <c r="I97" s="36">
        <f t="shared" si="18"/>
        <v>1.028</v>
      </c>
      <c r="J97" s="34">
        <f t="shared" si="19"/>
        <v>7.35</v>
      </c>
      <c r="K97" s="34">
        <f t="shared" si="20"/>
        <v>35.15</v>
      </c>
      <c r="L97" s="37" t="s">
        <v>48</v>
      </c>
      <c r="M97" s="38" t="s">
        <v>22</v>
      </c>
      <c r="N97" s="39">
        <f aca="true" t="shared" si="22" ref="N97:N102">K97*830</f>
        <v>29174.5</v>
      </c>
    </row>
    <row r="98" spans="1:14" ht="12.75">
      <c r="A98" s="33" t="s">
        <v>108</v>
      </c>
      <c r="B98" s="34">
        <v>25.85</v>
      </c>
      <c r="C98" s="35">
        <v>1.02</v>
      </c>
      <c r="D98" s="35">
        <v>0.97</v>
      </c>
      <c r="E98" s="35">
        <v>1</v>
      </c>
      <c r="F98" s="33" t="s">
        <v>21</v>
      </c>
      <c r="G98" s="33" t="s">
        <v>21</v>
      </c>
      <c r="H98" s="34">
        <f t="shared" si="17"/>
        <v>25.58</v>
      </c>
      <c r="I98" s="36">
        <f t="shared" si="18"/>
        <v>0.956</v>
      </c>
      <c r="J98" s="34">
        <f t="shared" si="19"/>
        <v>6.84</v>
      </c>
      <c r="K98" s="34">
        <f t="shared" si="20"/>
        <v>32.69</v>
      </c>
      <c r="L98" s="37" t="s">
        <v>48</v>
      </c>
      <c r="M98" s="38" t="s">
        <v>22</v>
      </c>
      <c r="N98" s="39">
        <f t="shared" si="22"/>
        <v>27132.699999999997</v>
      </c>
    </row>
    <row r="99" spans="1:14" ht="12.75">
      <c r="A99" s="33" t="s">
        <v>109</v>
      </c>
      <c r="B99" s="34">
        <v>25.85</v>
      </c>
      <c r="C99" s="35">
        <v>1.04</v>
      </c>
      <c r="D99" s="35">
        <v>0.97</v>
      </c>
      <c r="E99" s="35">
        <v>1</v>
      </c>
      <c r="F99" s="33" t="s">
        <v>21</v>
      </c>
      <c r="G99" s="33" t="s">
        <v>21</v>
      </c>
      <c r="H99" s="34">
        <f t="shared" si="17"/>
        <v>26.08</v>
      </c>
      <c r="I99" s="36">
        <f t="shared" si="18"/>
        <v>0.974</v>
      </c>
      <c r="J99" s="34">
        <f t="shared" si="19"/>
        <v>6.96</v>
      </c>
      <c r="K99" s="34">
        <f t="shared" si="20"/>
        <v>32.81</v>
      </c>
      <c r="L99" s="37" t="s">
        <v>48</v>
      </c>
      <c r="M99" s="38" t="s">
        <v>22</v>
      </c>
      <c r="N99" s="39">
        <v>28593.92</v>
      </c>
    </row>
    <row r="100" spans="1:14" ht="12.75">
      <c r="A100" s="33" t="s">
        <v>110</v>
      </c>
      <c r="B100" s="34">
        <v>25.86</v>
      </c>
      <c r="C100" s="35">
        <v>1.04</v>
      </c>
      <c r="D100" s="35">
        <v>0.97</v>
      </c>
      <c r="E100" s="35">
        <v>1</v>
      </c>
      <c r="F100" s="33" t="s">
        <v>21</v>
      </c>
      <c r="G100" s="33" t="s">
        <v>21</v>
      </c>
      <c r="H100" s="34">
        <f t="shared" si="17"/>
        <v>26.09</v>
      </c>
      <c r="I100" s="36">
        <f t="shared" si="18"/>
        <v>0.975</v>
      </c>
      <c r="J100" s="34">
        <f t="shared" si="19"/>
        <v>6.97</v>
      </c>
      <c r="K100" s="34">
        <f t="shared" si="20"/>
        <v>32.83</v>
      </c>
      <c r="L100" s="37" t="s">
        <v>48</v>
      </c>
      <c r="M100" s="38" t="s">
        <v>22</v>
      </c>
      <c r="N100" s="39">
        <f t="shared" si="22"/>
        <v>27248.899999999998</v>
      </c>
    </row>
    <row r="101" spans="1:14" ht="12.75">
      <c r="A101" s="33" t="s">
        <v>111</v>
      </c>
      <c r="B101" s="34">
        <v>25.86</v>
      </c>
      <c r="C101" s="35">
        <v>1.04</v>
      </c>
      <c r="D101" s="35">
        <v>0.97</v>
      </c>
      <c r="E101" s="35">
        <v>1</v>
      </c>
      <c r="F101" s="33" t="s">
        <v>21</v>
      </c>
      <c r="G101" s="33" t="s">
        <v>21</v>
      </c>
      <c r="H101" s="34">
        <f t="shared" si="17"/>
        <v>26.09</v>
      </c>
      <c r="I101" s="36">
        <f t="shared" si="18"/>
        <v>0.975</v>
      </c>
      <c r="J101" s="34">
        <f t="shared" si="19"/>
        <v>6.97</v>
      </c>
      <c r="K101" s="34">
        <f t="shared" si="20"/>
        <v>32.83</v>
      </c>
      <c r="L101" s="37" t="s">
        <v>48</v>
      </c>
      <c r="M101" s="38" t="s">
        <v>22</v>
      </c>
      <c r="N101" s="39">
        <f t="shared" si="22"/>
        <v>27248.899999999998</v>
      </c>
    </row>
    <row r="102" spans="1:14" ht="12.75">
      <c r="A102" s="33" t="s">
        <v>112</v>
      </c>
      <c r="B102" s="34">
        <v>25.86</v>
      </c>
      <c r="C102" s="35">
        <v>1.04</v>
      </c>
      <c r="D102" s="35">
        <v>0.97</v>
      </c>
      <c r="E102" s="35">
        <v>1</v>
      </c>
      <c r="F102" s="33" t="s">
        <v>21</v>
      </c>
      <c r="G102" s="33" t="s">
        <v>21</v>
      </c>
      <c r="H102" s="34">
        <f t="shared" si="17"/>
        <v>26.09</v>
      </c>
      <c r="I102" s="36">
        <f t="shared" si="18"/>
        <v>0.975</v>
      </c>
      <c r="J102" s="34">
        <f t="shared" si="19"/>
        <v>6.97</v>
      </c>
      <c r="K102" s="34">
        <f t="shared" si="20"/>
        <v>32.83</v>
      </c>
      <c r="L102" s="37" t="s">
        <v>48</v>
      </c>
      <c r="M102" s="38" t="s">
        <v>22</v>
      </c>
      <c r="N102" s="39">
        <f t="shared" si="22"/>
        <v>27248.899999999998</v>
      </c>
    </row>
    <row r="103" spans="1:14" ht="12.75">
      <c r="A103" s="33" t="s">
        <v>113</v>
      </c>
      <c r="B103" s="34">
        <v>25.74</v>
      </c>
      <c r="C103" s="35">
        <v>1.04</v>
      </c>
      <c r="D103" s="35">
        <v>0.97</v>
      </c>
      <c r="E103" s="35">
        <v>1</v>
      </c>
      <c r="F103" s="33" t="s">
        <v>21</v>
      </c>
      <c r="G103" s="33" t="s">
        <v>21</v>
      </c>
      <c r="H103" s="34">
        <f t="shared" si="17"/>
        <v>25.97</v>
      </c>
      <c r="I103" s="36">
        <f t="shared" si="18"/>
        <v>0.97</v>
      </c>
      <c r="J103" s="34">
        <f t="shared" si="19"/>
        <v>6.94</v>
      </c>
      <c r="K103" s="34">
        <f t="shared" si="20"/>
        <v>32.68</v>
      </c>
      <c r="L103" s="37" t="s">
        <v>48</v>
      </c>
      <c r="M103" s="38" t="s">
        <v>22</v>
      </c>
      <c r="N103" s="39">
        <f>K103*800</f>
        <v>26144</v>
      </c>
    </row>
    <row r="104" spans="1:14" ht="12.75">
      <c r="A104" s="33" t="s">
        <v>114</v>
      </c>
      <c r="B104" s="34">
        <v>25.86</v>
      </c>
      <c r="C104" s="35">
        <v>1.04</v>
      </c>
      <c r="D104" s="35">
        <v>0.97</v>
      </c>
      <c r="E104" s="35">
        <v>1</v>
      </c>
      <c r="F104" s="33" t="s">
        <v>21</v>
      </c>
      <c r="G104" s="33" t="s">
        <v>21</v>
      </c>
      <c r="H104" s="34">
        <f t="shared" si="17"/>
        <v>26.09</v>
      </c>
      <c r="I104" s="36">
        <f t="shared" si="18"/>
        <v>0.975</v>
      </c>
      <c r="J104" s="34">
        <f t="shared" si="19"/>
        <v>6.97</v>
      </c>
      <c r="K104" s="34">
        <f t="shared" si="20"/>
        <v>32.83</v>
      </c>
      <c r="L104" s="37" t="s">
        <v>48</v>
      </c>
      <c r="M104" s="38" t="s">
        <v>22</v>
      </c>
      <c r="N104" s="39">
        <f>K104*800</f>
        <v>26264</v>
      </c>
    </row>
    <row r="105" spans="1:14" ht="12.75">
      <c r="A105" s="33" t="s">
        <v>115</v>
      </c>
      <c r="B105" s="34">
        <v>25.74</v>
      </c>
      <c r="C105" s="35">
        <v>1.04</v>
      </c>
      <c r="D105" s="35">
        <v>0.97</v>
      </c>
      <c r="E105" s="35">
        <v>1</v>
      </c>
      <c r="F105" s="33" t="s">
        <v>21</v>
      </c>
      <c r="G105" s="33" t="s">
        <v>21</v>
      </c>
      <c r="H105" s="34">
        <f t="shared" si="17"/>
        <v>25.97</v>
      </c>
      <c r="I105" s="36">
        <f t="shared" si="18"/>
        <v>0.97</v>
      </c>
      <c r="J105" s="34">
        <f t="shared" si="19"/>
        <v>6.94</v>
      </c>
      <c r="K105" s="34">
        <f t="shared" si="20"/>
        <v>32.68</v>
      </c>
      <c r="L105" s="37" t="s">
        <v>48</v>
      </c>
      <c r="M105" s="38" t="s">
        <v>22</v>
      </c>
      <c r="N105" s="39">
        <f>K105*800</f>
        <v>26144</v>
      </c>
    </row>
    <row r="106" spans="1:14" ht="12.75">
      <c r="A106" s="33" t="s">
        <v>116</v>
      </c>
      <c r="B106" s="34">
        <v>25.86</v>
      </c>
      <c r="C106" s="35">
        <v>1.04</v>
      </c>
      <c r="D106" s="35">
        <v>0.97</v>
      </c>
      <c r="E106" s="35">
        <v>1</v>
      </c>
      <c r="F106" s="33" t="s">
        <v>21</v>
      </c>
      <c r="G106" s="33" t="s">
        <v>21</v>
      </c>
      <c r="H106" s="34">
        <f t="shared" si="17"/>
        <v>26.09</v>
      </c>
      <c r="I106" s="36">
        <f t="shared" si="18"/>
        <v>0.975</v>
      </c>
      <c r="J106" s="34">
        <f t="shared" si="19"/>
        <v>6.97</v>
      </c>
      <c r="K106" s="34">
        <f t="shared" si="20"/>
        <v>32.83</v>
      </c>
      <c r="L106" s="37" t="s">
        <v>48</v>
      </c>
      <c r="M106" s="38" t="s">
        <v>22</v>
      </c>
      <c r="N106" s="39">
        <f>K106*800</f>
        <v>26264</v>
      </c>
    </row>
    <row r="107" spans="1:14" ht="12.75">
      <c r="A107" s="33" t="s">
        <v>117</v>
      </c>
      <c r="B107" s="34">
        <v>43.4</v>
      </c>
      <c r="C107" s="35">
        <v>1.04</v>
      </c>
      <c r="D107" s="35">
        <v>0.97</v>
      </c>
      <c r="E107" s="35">
        <v>1</v>
      </c>
      <c r="F107" s="33" t="s">
        <v>21</v>
      </c>
      <c r="G107" s="33" t="s">
        <v>21</v>
      </c>
      <c r="H107" s="34">
        <f t="shared" si="17"/>
        <v>43.78</v>
      </c>
      <c r="I107" s="36">
        <f t="shared" si="18"/>
        <v>1.635</v>
      </c>
      <c r="J107" s="34">
        <f t="shared" si="19"/>
        <v>11.69</v>
      </c>
      <c r="K107" s="34">
        <f t="shared" si="20"/>
        <v>55.089999999999996</v>
      </c>
      <c r="L107" s="37" t="s">
        <v>48</v>
      </c>
      <c r="M107" s="38" t="s">
        <v>22</v>
      </c>
      <c r="N107" s="39">
        <f>K107*800</f>
        <v>44072</v>
      </c>
    </row>
    <row r="108" spans="1:14" ht="12.75">
      <c r="A108" s="56"/>
      <c r="B108" s="57">
        <f>SUM(B86:B107)</f>
        <v>613.9200000000002</v>
      </c>
      <c r="C108" s="58"/>
      <c r="D108" s="58"/>
      <c r="E108" s="58"/>
      <c r="F108" s="56"/>
      <c r="G108" s="56"/>
      <c r="H108" s="57">
        <f>SUM(H86:H107)</f>
        <v>611.9</v>
      </c>
      <c r="I108" s="59">
        <f>SUM(I86:I107)</f>
        <v>22.857000000000006</v>
      </c>
      <c r="J108" s="57">
        <f>SUM(J86:J107)</f>
        <v>163.42999999999998</v>
      </c>
      <c r="K108" s="57">
        <f>SUM(K86:K107)</f>
        <v>777.35</v>
      </c>
      <c r="L108" s="60"/>
      <c r="M108" s="65"/>
      <c r="N108" s="66"/>
    </row>
    <row r="109" spans="1:14" ht="12.75">
      <c r="A109" s="56"/>
      <c r="B109" s="57"/>
      <c r="C109" s="58"/>
      <c r="D109" s="58"/>
      <c r="E109" s="58"/>
      <c r="F109" s="56"/>
      <c r="G109" s="56"/>
      <c r="H109" s="57"/>
      <c r="I109" s="59"/>
      <c r="J109" s="57"/>
      <c r="K109" s="57"/>
      <c r="L109" s="60"/>
      <c r="M109" s="65"/>
      <c r="N109" s="66"/>
    </row>
    <row r="110" spans="1:14" ht="12.75">
      <c r="A110" s="26" t="s">
        <v>118</v>
      </c>
      <c r="B110" s="28"/>
      <c r="C110" s="27"/>
      <c r="D110" s="27"/>
      <c r="E110" s="27"/>
      <c r="F110" s="26"/>
      <c r="G110" s="26"/>
      <c r="H110" s="28"/>
      <c r="I110" s="29"/>
      <c r="J110" s="28"/>
      <c r="K110" s="28"/>
      <c r="L110" s="30"/>
      <c r="M110" s="31"/>
      <c r="N110" s="32"/>
    </row>
    <row r="111" spans="1:14" ht="12.75">
      <c r="A111" s="33" t="s">
        <v>119</v>
      </c>
      <c r="B111" s="34">
        <v>35.82</v>
      </c>
      <c r="C111" s="35">
        <v>0.98</v>
      </c>
      <c r="D111" s="35">
        <v>0.97</v>
      </c>
      <c r="E111" s="35">
        <v>1</v>
      </c>
      <c r="F111" s="33" t="s">
        <v>21</v>
      </c>
      <c r="G111" s="33" t="s">
        <v>21</v>
      </c>
      <c r="H111" s="34">
        <f aca="true" t="shared" si="23" ref="H111:H119">ROUND(B111*C111*$D$111*$E$111,2)</f>
        <v>34.05</v>
      </c>
      <c r="I111" s="36">
        <f>ROUND(H111/$H$124*100,3)</f>
        <v>1.272</v>
      </c>
      <c r="J111" s="34">
        <f>ROUND(I111*$J$124/100,2)</f>
        <v>9.09</v>
      </c>
      <c r="K111" s="34">
        <f aca="true" t="shared" si="24" ref="K111:K119">B111+J111</f>
        <v>44.91</v>
      </c>
      <c r="L111" s="37" t="s">
        <v>48</v>
      </c>
      <c r="M111" s="38" t="s">
        <v>22</v>
      </c>
      <c r="N111" s="39">
        <f>K111*850</f>
        <v>38173.5</v>
      </c>
    </row>
    <row r="112" spans="1:14" ht="12.75">
      <c r="A112" s="33" t="s">
        <v>120</v>
      </c>
      <c r="B112" s="34">
        <v>36.52</v>
      </c>
      <c r="C112" s="35">
        <v>0.98</v>
      </c>
      <c r="D112" s="35">
        <v>0.97</v>
      </c>
      <c r="E112" s="35">
        <v>1</v>
      </c>
      <c r="F112" s="33" t="s">
        <v>21</v>
      </c>
      <c r="G112" s="33" t="s">
        <v>21</v>
      </c>
      <c r="H112" s="34">
        <f t="shared" si="23"/>
        <v>34.72</v>
      </c>
      <c r="I112" s="36">
        <f>ROUND(H112/$H$124*100,3)</f>
        <v>1.297</v>
      </c>
      <c r="J112" s="34">
        <f>ROUND(I112*$J$124/100,2)</f>
        <v>9.27</v>
      </c>
      <c r="K112" s="34">
        <f t="shared" si="24"/>
        <v>45.790000000000006</v>
      </c>
      <c r="L112" s="37" t="s">
        <v>48</v>
      </c>
      <c r="M112" s="38" t="s">
        <v>22</v>
      </c>
      <c r="N112" s="39">
        <f>K112*850</f>
        <v>38921.50000000001</v>
      </c>
    </row>
    <row r="113" spans="1:14" ht="12.75">
      <c r="A113" s="33" t="s">
        <v>121</v>
      </c>
      <c r="B113" s="34">
        <v>31.53</v>
      </c>
      <c r="C113" s="35">
        <v>0.98</v>
      </c>
      <c r="D113" s="35">
        <v>0.97</v>
      </c>
      <c r="E113" s="35">
        <v>1</v>
      </c>
      <c r="F113" s="33" t="s">
        <v>21</v>
      </c>
      <c r="G113" s="33" t="s">
        <v>21</v>
      </c>
      <c r="H113" s="34">
        <f t="shared" si="23"/>
        <v>29.97</v>
      </c>
      <c r="I113" s="36">
        <f>ROUND(H113/$H$124*100,3)</f>
        <v>1.119</v>
      </c>
      <c r="J113" s="34">
        <f>ROUND(I113*$J$124/100,2)</f>
        <v>8</v>
      </c>
      <c r="K113" s="34">
        <f t="shared" si="24"/>
        <v>39.53</v>
      </c>
      <c r="L113" s="37" t="s">
        <v>48</v>
      </c>
      <c r="M113" s="38" t="s">
        <v>22</v>
      </c>
      <c r="N113" s="39">
        <f>K113*850</f>
        <v>33600.5</v>
      </c>
    </row>
    <row r="114" spans="1:14" ht="12.75">
      <c r="A114" s="33" t="s">
        <v>122</v>
      </c>
      <c r="B114" s="34">
        <v>35.64</v>
      </c>
      <c r="C114" s="35">
        <v>0.98</v>
      </c>
      <c r="D114" s="35">
        <v>0.97</v>
      </c>
      <c r="E114" s="35">
        <v>1</v>
      </c>
      <c r="F114" s="33" t="s">
        <v>21</v>
      </c>
      <c r="G114" s="33" t="s">
        <v>21</v>
      </c>
      <c r="H114" s="34">
        <f t="shared" si="23"/>
        <v>33.88</v>
      </c>
      <c r="I114" s="36">
        <f>ROUND(H114/$H$124*100,3)</f>
        <v>1.266</v>
      </c>
      <c r="J114" s="34">
        <v>9.06</v>
      </c>
      <c r="K114" s="34">
        <f t="shared" si="24"/>
        <v>44.7</v>
      </c>
      <c r="L114" s="37" t="s">
        <v>48</v>
      </c>
      <c r="M114" s="38" t="s">
        <v>22</v>
      </c>
      <c r="N114" s="39">
        <f>K114*850</f>
        <v>37995</v>
      </c>
    </row>
    <row r="115" spans="1:14" ht="12.75">
      <c r="A115" s="33" t="s">
        <v>123</v>
      </c>
      <c r="B115" s="34">
        <v>38.9</v>
      </c>
      <c r="C115" s="35">
        <v>1.04</v>
      </c>
      <c r="D115" s="35">
        <v>0.97</v>
      </c>
      <c r="E115" s="35">
        <v>1</v>
      </c>
      <c r="F115" s="33" t="s">
        <v>21</v>
      </c>
      <c r="G115" s="33" t="s">
        <v>21</v>
      </c>
      <c r="H115" s="34">
        <f t="shared" si="23"/>
        <v>39.24</v>
      </c>
      <c r="I115" s="36">
        <f>ROUND(H115/$H$124*100,3)</f>
        <v>1.466</v>
      </c>
      <c r="J115" s="34">
        <f>ROUND(I115*$J$124/100,2)</f>
        <v>10.48</v>
      </c>
      <c r="K115" s="34">
        <f t="shared" si="24"/>
        <v>49.379999999999995</v>
      </c>
      <c r="L115" s="37" t="s">
        <v>48</v>
      </c>
      <c r="M115" s="38" t="s">
        <v>22</v>
      </c>
      <c r="N115" s="39">
        <f>K115*800</f>
        <v>39504</v>
      </c>
    </row>
    <row r="116" spans="1:14" ht="12.75">
      <c r="A116" s="79" t="s">
        <v>124</v>
      </c>
      <c r="B116" s="63">
        <v>36.98</v>
      </c>
      <c r="C116" s="80">
        <v>1.04</v>
      </c>
      <c r="D116" s="80">
        <v>0.97</v>
      </c>
      <c r="E116" s="80">
        <v>1</v>
      </c>
      <c r="F116" s="79" t="s">
        <v>21</v>
      </c>
      <c r="G116" s="79" t="s">
        <v>21</v>
      </c>
      <c r="H116" s="63">
        <f t="shared" si="23"/>
        <v>37.31</v>
      </c>
      <c r="I116" s="81"/>
      <c r="J116" s="63">
        <v>10.33</v>
      </c>
      <c r="K116" s="63">
        <f t="shared" si="24"/>
        <v>47.309999999999995</v>
      </c>
      <c r="L116" s="82" t="s">
        <v>48</v>
      </c>
      <c r="M116" s="83"/>
      <c r="N116" s="84">
        <v>42580</v>
      </c>
    </row>
    <row r="117" spans="1:14" ht="12.75">
      <c r="A117" s="33" t="s">
        <v>125</v>
      </c>
      <c r="B117" s="34">
        <v>41.39</v>
      </c>
      <c r="C117" s="35">
        <v>1.04</v>
      </c>
      <c r="D117" s="35">
        <v>0.97</v>
      </c>
      <c r="E117" s="35">
        <v>1</v>
      </c>
      <c r="F117" s="33" t="s">
        <v>21</v>
      </c>
      <c r="G117" s="33" t="s">
        <v>21</v>
      </c>
      <c r="H117" s="34">
        <f t="shared" si="23"/>
        <v>41.75</v>
      </c>
      <c r="I117" s="36"/>
      <c r="J117" s="34">
        <v>11.56</v>
      </c>
      <c r="K117" s="34">
        <f t="shared" si="24"/>
        <v>52.95</v>
      </c>
      <c r="L117" s="37" t="s">
        <v>48</v>
      </c>
      <c r="M117" s="38" t="s">
        <v>22</v>
      </c>
      <c r="N117" s="39">
        <v>47655</v>
      </c>
    </row>
    <row r="118" spans="1:14" ht="12.75">
      <c r="A118" s="56" t="s">
        <v>126</v>
      </c>
      <c r="B118" s="57">
        <v>41.59</v>
      </c>
      <c r="C118" s="58">
        <v>1.04</v>
      </c>
      <c r="D118" s="58">
        <v>0.97</v>
      </c>
      <c r="E118" s="58">
        <v>1</v>
      </c>
      <c r="F118" s="56" t="s">
        <v>21</v>
      </c>
      <c r="G118" s="56" t="s">
        <v>21</v>
      </c>
      <c r="H118" s="57">
        <f t="shared" si="23"/>
        <v>41.96</v>
      </c>
      <c r="I118" s="59"/>
      <c r="J118" s="57">
        <v>11.62</v>
      </c>
      <c r="K118" s="57">
        <f t="shared" si="24"/>
        <v>53.21</v>
      </c>
      <c r="L118" s="60" t="s">
        <v>48</v>
      </c>
      <c r="M118" s="65"/>
      <c r="N118" s="66">
        <v>45000</v>
      </c>
    </row>
    <row r="119" spans="1:14" ht="12.75">
      <c r="A119" s="79" t="s">
        <v>127</v>
      </c>
      <c r="B119" s="63">
        <v>65.65</v>
      </c>
      <c r="C119" s="80">
        <v>1.04</v>
      </c>
      <c r="D119" s="80">
        <v>0.97</v>
      </c>
      <c r="E119" s="80">
        <v>1</v>
      </c>
      <c r="F119" s="79" t="s">
        <v>21</v>
      </c>
      <c r="G119" s="79" t="s">
        <v>21</v>
      </c>
      <c r="H119" s="63">
        <f t="shared" si="23"/>
        <v>66.23</v>
      </c>
      <c r="I119" s="81"/>
      <c r="J119" s="63">
        <v>18.34</v>
      </c>
      <c r="K119" s="63">
        <f t="shared" si="24"/>
        <v>83.99000000000001</v>
      </c>
      <c r="L119" s="82" t="s">
        <v>48</v>
      </c>
      <c r="M119" s="83"/>
      <c r="N119" s="84">
        <v>75691</v>
      </c>
    </row>
    <row r="120" spans="1:14" ht="12.75">
      <c r="A120" s="85"/>
      <c r="B120" s="63"/>
      <c r="C120" s="80"/>
      <c r="D120" s="80"/>
      <c r="E120" s="80"/>
      <c r="F120" s="79"/>
      <c r="G120" s="79"/>
      <c r="H120" s="63"/>
      <c r="I120" s="81"/>
      <c r="J120" s="63"/>
      <c r="K120" s="63"/>
      <c r="L120" s="82"/>
      <c r="M120" s="83"/>
      <c r="N120" s="84"/>
    </row>
    <row r="121" spans="1:14" ht="12.75">
      <c r="A121" s="86"/>
      <c r="B121" s="87"/>
      <c r="C121" s="87"/>
      <c r="D121" s="87"/>
      <c r="E121" s="87"/>
      <c r="F121" s="88"/>
      <c r="G121" s="88"/>
      <c r="H121" s="87"/>
      <c r="I121" s="89"/>
      <c r="J121" s="87"/>
      <c r="K121" s="87"/>
      <c r="L121" s="90"/>
      <c r="M121" s="91"/>
      <c r="N121" s="92"/>
    </row>
    <row r="122" spans="1:14" ht="12.75">
      <c r="A122" s="56"/>
      <c r="B122" s="57">
        <f>SUM(B111:B119)</f>
        <v>364.02</v>
      </c>
      <c r="C122" s="58"/>
      <c r="D122" s="58"/>
      <c r="E122" s="58"/>
      <c r="F122" s="56"/>
      <c r="G122" s="56"/>
      <c r="H122" s="57">
        <f>SUM(H111:H115)</f>
        <v>171.86</v>
      </c>
      <c r="I122" s="59">
        <f>SUM(I111:I115)</f>
        <v>6.42</v>
      </c>
      <c r="J122" s="57">
        <f>SUM(J111:J115)</f>
        <v>45.900000000000006</v>
      </c>
      <c r="K122" s="57">
        <f>SUM(K111:K115)</f>
        <v>224.31</v>
      </c>
      <c r="L122" s="60"/>
      <c r="M122" s="65"/>
      <c r="N122" s="66"/>
    </row>
    <row r="123" spans="1:14" ht="12.75">
      <c r="A123" s="56" t="s">
        <v>128</v>
      </c>
      <c r="B123" s="57"/>
      <c r="C123" s="58"/>
      <c r="D123" s="58"/>
      <c r="E123" s="58"/>
      <c r="F123" s="56"/>
      <c r="G123" s="56"/>
      <c r="H123" s="57"/>
      <c r="I123" s="59"/>
      <c r="J123" s="57"/>
      <c r="K123" s="57"/>
      <c r="L123" s="60">
        <v>195.34</v>
      </c>
      <c r="M123" s="65"/>
      <c r="N123" s="66">
        <f>K123*800</f>
        <v>0</v>
      </c>
    </row>
    <row r="124" spans="1:14" ht="12.75">
      <c r="A124" s="56"/>
      <c r="B124" s="57">
        <f>B31+B57+B83+B108+B122</f>
        <v>2839.4500000000003</v>
      </c>
      <c r="C124" s="58"/>
      <c r="D124" s="58"/>
      <c r="E124" s="58"/>
      <c r="F124" s="56"/>
      <c r="G124" s="56"/>
      <c r="H124" s="57">
        <f>H31+H57+H83+H108+H122</f>
        <v>2677.1200000000003</v>
      </c>
      <c r="I124" s="59">
        <v>100</v>
      </c>
      <c r="J124" s="57">
        <v>714.97</v>
      </c>
      <c r="K124" s="57">
        <f>K31+K57+K83+K108+K122</f>
        <v>3368.8099999999995</v>
      </c>
      <c r="L124" s="60">
        <f>L31+L123</f>
        <v>302.39</v>
      </c>
      <c r="M124" s="93"/>
      <c r="N124" s="66"/>
    </row>
    <row r="125" spans="1:14" ht="12.75">
      <c r="A125" s="94"/>
      <c r="B125" s="95"/>
      <c r="C125" s="95"/>
      <c r="D125" s="95"/>
      <c r="E125" s="95"/>
      <c r="F125" s="94"/>
      <c r="G125" s="94"/>
      <c r="H125" s="96"/>
      <c r="I125" s="94"/>
      <c r="J125" s="95"/>
      <c r="K125" s="95"/>
      <c r="L125" s="95"/>
      <c r="M125" s="97"/>
      <c r="N125" s="98"/>
    </row>
    <row r="126" spans="1:14" ht="12.75">
      <c r="A126" s="94"/>
      <c r="B126" s="95"/>
      <c r="C126" s="95"/>
      <c r="D126" s="95"/>
      <c r="E126" s="95"/>
      <c r="F126" s="94"/>
      <c r="G126" s="94"/>
      <c r="H126" s="96"/>
      <c r="I126" s="99"/>
      <c r="J126" s="95"/>
      <c r="K126" s="95"/>
      <c r="L126" s="95"/>
      <c r="M126" s="97"/>
      <c r="N126" s="98"/>
    </row>
    <row r="127" spans="1:14" ht="12.75">
      <c r="A127" s="94"/>
      <c r="B127" s="95"/>
      <c r="C127" s="95"/>
      <c r="D127" s="95"/>
      <c r="E127" s="95"/>
      <c r="F127" s="94"/>
      <c r="G127" s="94"/>
      <c r="H127" s="96"/>
      <c r="I127" s="94"/>
      <c r="J127" s="95"/>
      <c r="K127" s="95"/>
      <c r="L127" s="95"/>
      <c r="M127" s="97"/>
      <c r="N127" s="98"/>
    </row>
    <row r="128" spans="1:14" ht="12.75">
      <c r="A128" s="101"/>
      <c r="B128" s="100"/>
      <c r="C128" s="100"/>
      <c r="D128" s="100"/>
      <c r="E128" s="100"/>
      <c r="F128" s="101"/>
      <c r="G128" s="101"/>
      <c r="H128" s="102"/>
      <c r="I128" s="101"/>
      <c r="J128" s="103"/>
      <c r="K128" s="100"/>
      <c r="L128" s="100"/>
      <c r="M128" s="97"/>
      <c r="N128" s="98"/>
    </row>
  </sheetData>
  <sheetProtection selectLockedCells="1" selectUnlockedCells="1"/>
  <mergeCells count="4">
    <mergeCell ref="A2:N2"/>
    <mergeCell ref="A3:N3"/>
    <mergeCell ref="A8:B8"/>
    <mergeCell ref="A33:B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14"/>
  <sheetViews>
    <sheetView tabSelected="1" zoomScale="130" zoomScaleNormal="130" zoomScalePageLayoutView="0" workbookViewId="0" topLeftCell="A91">
      <selection activeCell="B96" sqref="B96"/>
    </sheetView>
  </sheetViews>
  <sheetFormatPr defaultColWidth="8.8515625" defaultRowHeight="12.75"/>
  <cols>
    <col min="1" max="1" width="1.28515625" style="0" customWidth="1"/>
    <col min="2" max="2" width="7.140625" style="0" customWidth="1"/>
    <col min="3" max="3" width="8.00390625" style="107" customWidth="1"/>
    <col min="4" max="4" width="5.421875" style="107" hidden="1" customWidth="1"/>
    <col min="5" max="5" width="5.00390625" style="107" hidden="1" customWidth="1"/>
    <col min="6" max="6" width="5.421875" style="108" hidden="1" customWidth="1"/>
    <col min="7" max="7" width="5.00390625" style="0" hidden="1" customWidth="1"/>
    <col min="8" max="8" width="8.28125" style="109" customWidth="1"/>
    <col min="9" max="9" width="9.00390625" style="0" hidden="1" customWidth="1"/>
    <col min="10" max="10" width="8.28125" style="0" customWidth="1"/>
    <col min="11" max="11" width="11.140625" style="107" customWidth="1"/>
    <col min="12" max="12" width="13.421875" style="1" customWidth="1"/>
    <col min="13" max="13" width="14.00390625" style="0" hidden="1" customWidth="1"/>
    <col min="14" max="14" width="14.7109375" style="0" customWidth="1"/>
  </cols>
  <sheetData>
    <row r="1" spans="2:22" ht="40.5" customHeight="1">
      <c r="B1" s="110" t="s">
        <v>217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V1" s="64"/>
    </row>
    <row r="3" spans="2:14" ht="21.75" customHeight="1">
      <c r="B3" s="112" t="s">
        <v>7</v>
      </c>
      <c r="C3" s="113" t="s">
        <v>129</v>
      </c>
      <c r="D3" s="114" t="s">
        <v>9</v>
      </c>
      <c r="E3" s="114" t="s">
        <v>10</v>
      </c>
      <c r="F3" s="115" t="s">
        <v>11</v>
      </c>
      <c r="G3" s="112" t="s">
        <v>13</v>
      </c>
      <c r="H3" s="116" t="s">
        <v>130</v>
      </c>
      <c r="I3" s="117" t="s">
        <v>15</v>
      </c>
      <c r="J3" s="116" t="s">
        <v>131</v>
      </c>
      <c r="K3" s="118" t="s">
        <v>132</v>
      </c>
      <c r="L3" s="119" t="s">
        <v>133</v>
      </c>
      <c r="M3" s="120" t="s">
        <v>133</v>
      </c>
      <c r="N3" s="120" t="s">
        <v>5</v>
      </c>
    </row>
    <row r="4" spans="2:29" ht="12.75">
      <c r="B4" s="121" t="s">
        <v>134</v>
      </c>
      <c r="C4" s="122"/>
      <c r="D4" s="123"/>
      <c r="E4" s="124"/>
      <c r="F4" s="125"/>
      <c r="G4" s="126"/>
      <c r="H4" s="127"/>
      <c r="I4" s="128"/>
      <c r="J4" s="127"/>
      <c r="K4" s="129"/>
      <c r="L4" s="130"/>
      <c r="M4" s="131"/>
      <c r="N4" s="131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2:29" ht="12.75">
      <c r="B5" s="126" t="s">
        <v>135</v>
      </c>
      <c r="C5" s="127">
        <v>127.26</v>
      </c>
      <c r="D5" s="126" t="s">
        <v>21</v>
      </c>
      <c r="E5" s="126" t="s">
        <v>21</v>
      </c>
      <c r="F5" s="126" t="s">
        <v>21</v>
      </c>
      <c r="G5" s="126" t="s">
        <v>21</v>
      </c>
      <c r="H5" s="127">
        <v>127.26</v>
      </c>
      <c r="I5" s="128">
        <v>100</v>
      </c>
      <c r="J5" s="127">
        <v>7.47</v>
      </c>
      <c r="K5" s="129">
        <v>128.73</v>
      </c>
      <c r="L5" s="130"/>
      <c r="M5" s="131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2:29" s="142" customFormat="1" ht="12.75">
      <c r="B6" s="133"/>
      <c r="C6" s="134"/>
      <c r="D6" s="135"/>
      <c r="E6" s="135"/>
      <c r="F6" s="135"/>
      <c r="G6" s="135"/>
      <c r="H6" s="136"/>
      <c r="I6" s="137"/>
      <c r="J6" s="136"/>
      <c r="K6" s="138"/>
      <c r="L6" s="139"/>
      <c r="M6" s="140"/>
      <c r="N6" s="14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2:29" ht="12.75">
      <c r="B7" s="143" t="s">
        <v>136</v>
      </c>
      <c r="C7" s="144"/>
      <c r="D7" s="145"/>
      <c r="E7" s="124"/>
      <c r="F7" s="125"/>
      <c r="G7" s="126"/>
      <c r="H7" s="127"/>
      <c r="I7" s="128"/>
      <c r="J7" s="127"/>
      <c r="K7" s="127"/>
      <c r="L7" s="146"/>
      <c r="M7" s="147"/>
      <c r="N7" s="148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2:29" ht="12.75">
      <c r="B8" s="149" t="s">
        <v>137</v>
      </c>
      <c r="C8" s="150">
        <v>47.14</v>
      </c>
      <c r="D8" s="151">
        <v>1</v>
      </c>
      <c r="E8" s="149">
        <v>0.94</v>
      </c>
      <c r="F8" s="149" t="s">
        <v>21</v>
      </c>
      <c r="G8" s="149" t="s">
        <v>21</v>
      </c>
      <c r="H8" s="150">
        <f aca="true" t="shared" si="0" ref="H8:H22">ROUND(C8*D8*E8,2)</f>
        <v>44.31</v>
      </c>
      <c r="I8" s="152">
        <f>ROUND(H8/$H$94*100,3)</f>
        <v>1.205</v>
      </c>
      <c r="J8" s="150">
        <f>ROUND(I8*$J$94/100,2)</f>
        <v>7.45</v>
      </c>
      <c r="K8" s="150">
        <f>ROUND(C8+J8,2)</f>
        <v>54.59</v>
      </c>
      <c r="L8" s="153">
        <v>37980</v>
      </c>
      <c r="M8" s="154">
        <f>K8*800</f>
        <v>43672</v>
      </c>
      <c r="N8" s="155" t="s">
        <v>138</v>
      </c>
      <c r="O8" s="156" t="s">
        <v>45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</row>
    <row r="9" spans="2:14" ht="12.75">
      <c r="B9" s="157" t="s">
        <v>139</v>
      </c>
      <c r="C9" s="158">
        <v>45.28</v>
      </c>
      <c r="D9" s="157">
        <v>1.04</v>
      </c>
      <c r="E9" s="157">
        <v>0.94</v>
      </c>
      <c r="F9" s="157" t="s">
        <v>21</v>
      </c>
      <c r="G9" s="157" t="s">
        <v>21</v>
      </c>
      <c r="H9" s="158">
        <f t="shared" si="0"/>
        <v>44.27</v>
      </c>
      <c r="I9" s="159">
        <f aca="true" t="shared" si="1" ref="I9:I22">ROUND(H9/$H$94*100,3)</f>
        <v>1.204</v>
      </c>
      <c r="J9" s="158">
        <f aca="true" t="shared" si="2" ref="J9:J22">ROUND(I9*$J$94/100,2)</f>
        <v>7.44</v>
      </c>
      <c r="K9" s="158">
        <f aca="true" t="shared" si="3" ref="K9:K22">ROUND(C9+J9,2)</f>
        <v>52.72</v>
      </c>
      <c r="L9" s="160">
        <f aca="true" t="shared" si="4" ref="L9:L20">M9*1.05</f>
        <v>44284.8</v>
      </c>
      <c r="M9" s="161">
        <f aca="true" t="shared" si="5" ref="M9:M22">K9*800</f>
        <v>42176</v>
      </c>
      <c r="N9" s="162" t="s">
        <v>22</v>
      </c>
    </row>
    <row r="10" spans="2:14" ht="12.75">
      <c r="B10" s="157" t="s">
        <v>140</v>
      </c>
      <c r="C10" s="158">
        <v>44.61</v>
      </c>
      <c r="D10" s="157">
        <v>1.04</v>
      </c>
      <c r="E10" s="157">
        <v>0.94</v>
      </c>
      <c r="F10" s="157" t="s">
        <v>21</v>
      </c>
      <c r="G10" s="157" t="s">
        <v>21</v>
      </c>
      <c r="H10" s="158">
        <f t="shared" si="0"/>
        <v>43.61</v>
      </c>
      <c r="I10" s="159">
        <f t="shared" si="1"/>
        <v>1.186</v>
      </c>
      <c r="J10" s="158">
        <f t="shared" si="2"/>
        <v>7.33</v>
      </c>
      <c r="K10" s="158">
        <f t="shared" si="3"/>
        <v>51.94</v>
      </c>
      <c r="L10" s="160">
        <f t="shared" si="4"/>
        <v>43629.6</v>
      </c>
      <c r="M10" s="163">
        <f t="shared" si="5"/>
        <v>41552</v>
      </c>
      <c r="N10" s="162" t="s">
        <v>22</v>
      </c>
    </row>
    <row r="11" spans="2:14" ht="12.75">
      <c r="B11" s="135" t="s">
        <v>141</v>
      </c>
      <c r="C11" s="136">
        <v>46.09</v>
      </c>
      <c r="D11" s="164">
        <v>1</v>
      </c>
      <c r="E11" s="135">
        <v>0.94</v>
      </c>
      <c r="F11" s="135" t="s">
        <v>21</v>
      </c>
      <c r="G11" s="135" t="s">
        <v>21</v>
      </c>
      <c r="H11" s="136">
        <f t="shared" si="0"/>
        <v>43.32</v>
      </c>
      <c r="I11" s="137">
        <f t="shared" si="1"/>
        <v>1.178</v>
      </c>
      <c r="J11" s="136">
        <f t="shared" si="2"/>
        <v>7.28</v>
      </c>
      <c r="K11" s="136">
        <f t="shared" si="3"/>
        <v>53.37</v>
      </c>
      <c r="L11" s="165">
        <f t="shared" si="4"/>
        <v>44830.8</v>
      </c>
      <c r="M11" s="166">
        <f t="shared" si="5"/>
        <v>42696</v>
      </c>
      <c r="N11" s="167" t="s">
        <v>138</v>
      </c>
    </row>
    <row r="12" spans="2:14" ht="12.75">
      <c r="B12" s="168" t="s">
        <v>142</v>
      </c>
      <c r="C12" s="169">
        <v>46.09</v>
      </c>
      <c r="D12" s="170">
        <v>1</v>
      </c>
      <c r="E12" s="168">
        <v>0.94</v>
      </c>
      <c r="F12" s="168" t="s">
        <v>21</v>
      </c>
      <c r="G12" s="168" t="s">
        <v>21</v>
      </c>
      <c r="H12" s="169">
        <f t="shared" si="0"/>
        <v>43.32</v>
      </c>
      <c r="I12" s="171">
        <f t="shared" si="1"/>
        <v>1.178</v>
      </c>
      <c r="J12" s="169">
        <f t="shared" si="2"/>
        <v>7.28</v>
      </c>
      <c r="K12" s="169">
        <f t="shared" si="3"/>
        <v>53.37</v>
      </c>
      <c r="L12" s="172">
        <f t="shared" si="4"/>
        <v>44830.8</v>
      </c>
      <c r="M12" s="173">
        <f t="shared" si="5"/>
        <v>42696</v>
      </c>
      <c r="N12" s="174" t="s">
        <v>35</v>
      </c>
    </row>
    <row r="13" spans="2:14" ht="12.75">
      <c r="B13" s="168" t="s">
        <v>143</v>
      </c>
      <c r="C13" s="169">
        <v>45.26</v>
      </c>
      <c r="D13" s="168">
        <v>1.04</v>
      </c>
      <c r="E13" s="168">
        <v>0.94</v>
      </c>
      <c r="F13" s="168" t="s">
        <v>21</v>
      </c>
      <c r="G13" s="168" t="s">
        <v>21</v>
      </c>
      <c r="H13" s="169">
        <f t="shared" si="0"/>
        <v>44.25</v>
      </c>
      <c r="I13" s="171">
        <f t="shared" si="1"/>
        <v>1.203</v>
      </c>
      <c r="J13" s="169">
        <f t="shared" si="2"/>
        <v>7.43</v>
      </c>
      <c r="K13" s="169">
        <f t="shared" si="3"/>
        <v>52.69</v>
      </c>
      <c r="L13" s="172">
        <f t="shared" si="4"/>
        <v>44259.6</v>
      </c>
      <c r="M13" s="173">
        <f t="shared" si="5"/>
        <v>42152</v>
      </c>
      <c r="N13" s="174" t="s">
        <v>35</v>
      </c>
    </row>
    <row r="14" spans="2:15" ht="12.75">
      <c r="B14" s="168" t="s">
        <v>144</v>
      </c>
      <c r="C14" s="169">
        <v>49.46</v>
      </c>
      <c r="D14" s="170">
        <v>1</v>
      </c>
      <c r="E14" s="168">
        <v>0.94</v>
      </c>
      <c r="F14" s="168" t="s">
        <v>21</v>
      </c>
      <c r="G14" s="168" t="s">
        <v>21</v>
      </c>
      <c r="H14" s="169">
        <f t="shared" si="0"/>
        <v>46.49</v>
      </c>
      <c r="I14" s="171">
        <f t="shared" si="1"/>
        <v>1.264</v>
      </c>
      <c r="J14" s="169">
        <f t="shared" si="2"/>
        <v>7.81</v>
      </c>
      <c r="K14" s="169">
        <f t="shared" si="3"/>
        <v>57.27</v>
      </c>
      <c r="L14" s="172">
        <v>43300</v>
      </c>
      <c r="M14" s="173">
        <f t="shared" si="5"/>
        <v>45816</v>
      </c>
      <c r="N14" s="174" t="s">
        <v>35</v>
      </c>
      <c r="O14" s="175"/>
    </row>
    <row r="15" spans="2:15" ht="13.5" customHeight="1">
      <c r="B15" s="168" t="s">
        <v>145</v>
      </c>
      <c r="C15" s="169">
        <v>50.59</v>
      </c>
      <c r="D15" s="170">
        <v>1.01</v>
      </c>
      <c r="E15" s="168">
        <v>0.94</v>
      </c>
      <c r="F15" s="168" t="s">
        <v>21</v>
      </c>
      <c r="G15" s="168" t="s">
        <v>21</v>
      </c>
      <c r="H15" s="169">
        <f t="shared" si="0"/>
        <v>48.03</v>
      </c>
      <c r="I15" s="171">
        <f t="shared" si="1"/>
        <v>1.306</v>
      </c>
      <c r="J15" s="169">
        <f t="shared" si="2"/>
        <v>8.07</v>
      </c>
      <c r="K15" s="169">
        <f t="shared" si="3"/>
        <v>58.66</v>
      </c>
      <c r="L15" s="172">
        <v>44300</v>
      </c>
      <c r="M15" s="173">
        <f t="shared" si="5"/>
        <v>46928</v>
      </c>
      <c r="N15" s="174" t="s">
        <v>35</v>
      </c>
      <c r="O15" s="175"/>
    </row>
    <row r="16" spans="2:14" ht="13.5" customHeight="1">
      <c r="B16" s="176" t="s">
        <v>146</v>
      </c>
      <c r="C16" s="177">
        <v>44.93</v>
      </c>
      <c r="D16" s="178">
        <v>1.01</v>
      </c>
      <c r="E16" s="176">
        <v>0.94</v>
      </c>
      <c r="F16" s="176" t="s">
        <v>21</v>
      </c>
      <c r="G16" s="176" t="s">
        <v>21</v>
      </c>
      <c r="H16" s="177">
        <f t="shared" si="0"/>
        <v>42.66</v>
      </c>
      <c r="I16" s="179">
        <f t="shared" si="1"/>
        <v>1.16</v>
      </c>
      <c r="J16" s="177">
        <f t="shared" si="2"/>
        <v>7.17</v>
      </c>
      <c r="K16" s="177">
        <f t="shared" si="3"/>
        <v>52.1</v>
      </c>
      <c r="L16" s="180">
        <f t="shared" si="4"/>
        <v>43764</v>
      </c>
      <c r="M16" s="181">
        <f t="shared" si="5"/>
        <v>41680</v>
      </c>
      <c r="N16" s="182"/>
    </row>
    <row r="17" spans="2:14" ht="13.5" customHeight="1">
      <c r="B17" s="168" t="s">
        <v>147</v>
      </c>
      <c r="C17" s="169">
        <v>45.13</v>
      </c>
      <c r="D17" s="168">
        <v>0.98</v>
      </c>
      <c r="E17" s="168">
        <v>0.94</v>
      </c>
      <c r="F17" s="168" t="s">
        <v>21</v>
      </c>
      <c r="G17" s="168" t="s">
        <v>21</v>
      </c>
      <c r="H17" s="169">
        <f t="shared" si="0"/>
        <v>41.57</v>
      </c>
      <c r="I17" s="171">
        <f t="shared" si="1"/>
        <v>1.13</v>
      </c>
      <c r="J17" s="169">
        <f t="shared" si="2"/>
        <v>6.98</v>
      </c>
      <c r="K17" s="169">
        <f t="shared" si="3"/>
        <v>52.11</v>
      </c>
      <c r="L17" s="172">
        <f t="shared" si="4"/>
        <v>43772.4</v>
      </c>
      <c r="M17" s="166">
        <f t="shared" si="5"/>
        <v>41688</v>
      </c>
      <c r="N17" s="183" t="s">
        <v>35</v>
      </c>
    </row>
    <row r="18" spans="2:14" ht="13.5" customHeight="1">
      <c r="B18" s="135" t="s">
        <v>148</v>
      </c>
      <c r="C18" s="136">
        <v>52.02</v>
      </c>
      <c r="D18" s="164">
        <v>1.01</v>
      </c>
      <c r="E18" s="135">
        <v>0.94</v>
      </c>
      <c r="F18" s="135" t="s">
        <v>21</v>
      </c>
      <c r="G18" s="135" t="s">
        <v>21</v>
      </c>
      <c r="H18" s="136">
        <f t="shared" si="0"/>
        <v>49.39</v>
      </c>
      <c r="I18" s="137">
        <f t="shared" si="1"/>
        <v>1.343</v>
      </c>
      <c r="J18" s="136">
        <f t="shared" si="2"/>
        <v>8.3</v>
      </c>
      <c r="K18" s="136">
        <f t="shared" si="3"/>
        <v>60.32</v>
      </c>
      <c r="L18" s="165">
        <f t="shared" si="4"/>
        <v>50668.8</v>
      </c>
      <c r="M18" s="166">
        <f t="shared" si="5"/>
        <v>48256</v>
      </c>
      <c r="N18" s="167" t="s">
        <v>138</v>
      </c>
    </row>
    <row r="19" spans="2:14" ht="13.5" customHeight="1">
      <c r="B19" s="135" t="s">
        <v>149</v>
      </c>
      <c r="C19" s="136">
        <v>52.02</v>
      </c>
      <c r="D19" s="164">
        <v>1.03</v>
      </c>
      <c r="E19" s="135">
        <v>0.94</v>
      </c>
      <c r="F19" s="135" t="s">
        <v>21</v>
      </c>
      <c r="G19" s="135" t="s">
        <v>21</v>
      </c>
      <c r="H19" s="136">
        <f t="shared" si="0"/>
        <v>50.37</v>
      </c>
      <c r="I19" s="137">
        <f t="shared" si="1"/>
        <v>1.37</v>
      </c>
      <c r="J19" s="136">
        <f t="shared" si="2"/>
        <v>8.47</v>
      </c>
      <c r="K19" s="136">
        <f t="shared" si="3"/>
        <v>60.49</v>
      </c>
      <c r="L19" s="165">
        <f t="shared" si="4"/>
        <v>50811.6</v>
      </c>
      <c r="M19" s="166">
        <f t="shared" si="5"/>
        <v>48392</v>
      </c>
      <c r="N19" s="167" t="s">
        <v>138</v>
      </c>
    </row>
    <row r="20" spans="2:14" ht="13.5" customHeight="1">
      <c r="B20" s="135" t="s">
        <v>150</v>
      </c>
      <c r="C20" s="136">
        <v>45.13</v>
      </c>
      <c r="D20" s="135">
        <v>1.02</v>
      </c>
      <c r="E20" s="135">
        <v>0.94</v>
      </c>
      <c r="F20" s="135" t="s">
        <v>21</v>
      </c>
      <c r="G20" s="135" t="s">
        <v>21</v>
      </c>
      <c r="H20" s="136">
        <f t="shared" si="0"/>
        <v>43.27</v>
      </c>
      <c r="I20" s="137">
        <f t="shared" si="1"/>
        <v>1.177</v>
      </c>
      <c r="J20" s="136">
        <f t="shared" si="2"/>
        <v>7.27</v>
      </c>
      <c r="K20" s="136">
        <f t="shared" si="3"/>
        <v>52.4</v>
      </c>
      <c r="L20" s="165">
        <f t="shared" si="4"/>
        <v>44016</v>
      </c>
      <c r="M20" s="166">
        <f t="shared" si="5"/>
        <v>41920</v>
      </c>
      <c r="N20" s="167" t="s">
        <v>138</v>
      </c>
    </row>
    <row r="21" spans="2:14" ht="13.5" customHeight="1">
      <c r="B21" s="135" t="s">
        <v>151</v>
      </c>
      <c r="C21" s="136">
        <v>45.13</v>
      </c>
      <c r="D21" s="135">
        <v>1.02</v>
      </c>
      <c r="E21" s="135">
        <v>0.94</v>
      </c>
      <c r="F21" s="135" t="s">
        <v>21</v>
      </c>
      <c r="G21" s="135" t="s">
        <v>21</v>
      </c>
      <c r="H21" s="136">
        <f t="shared" si="0"/>
        <v>43.27</v>
      </c>
      <c r="I21" s="137">
        <f t="shared" si="1"/>
        <v>1.177</v>
      </c>
      <c r="J21" s="136">
        <f t="shared" si="2"/>
        <v>7.27</v>
      </c>
      <c r="K21" s="136">
        <f t="shared" si="3"/>
        <v>52.4</v>
      </c>
      <c r="L21" s="165">
        <f>M21*1.05</f>
        <v>44016</v>
      </c>
      <c r="M21" s="166">
        <f t="shared" si="5"/>
        <v>41920</v>
      </c>
      <c r="N21" s="167" t="s">
        <v>138</v>
      </c>
    </row>
    <row r="22" spans="2:14" ht="13.5" customHeight="1">
      <c r="B22" s="135" t="s">
        <v>152</v>
      </c>
      <c r="C22" s="136">
        <v>50.06</v>
      </c>
      <c r="D22" s="164">
        <v>1.02</v>
      </c>
      <c r="E22" s="135">
        <v>0.94</v>
      </c>
      <c r="F22" s="135" t="s">
        <v>21</v>
      </c>
      <c r="G22" s="135" t="s">
        <v>21</v>
      </c>
      <c r="H22" s="136">
        <f t="shared" si="0"/>
        <v>48</v>
      </c>
      <c r="I22" s="137">
        <f t="shared" si="1"/>
        <v>1.305</v>
      </c>
      <c r="J22" s="136">
        <f t="shared" si="2"/>
        <v>8.06</v>
      </c>
      <c r="K22" s="136">
        <f t="shared" si="3"/>
        <v>58.12</v>
      </c>
      <c r="L22" s="165">
        <f>M22*1.05</f>
        <v>48820.8</v>
      </c>
      <c r="M22" s="166">
        <f t="shared" si="5"/>
        <v>46496</v>
      </c>
      <c r="N22" s="167" t="s">
        <v>138</v>
      </c>
    </row>
    <row r="23" spans="2:13" ht="13.5" customHeight="1" hidden="1">
      <c r="B23" s="126"/>
      <c r="C23" s="127">
        <f>SUM(C8:C22)</f>
        <v>708.94</v>
      </c>
      <c r="D23" s="124"/>
      <c r="E23" s="124"/>
      <c r="F23" s="125"/>
      <c r="G23" s="126"/>
      <c r="H23" s="127">
        <f>SUM(H8:H22)</f>
        <v>676.1299999999999</v>
      </c>
      <c r="I23" s="128">
        <f>SUM(I8:I22)</f>
        <v>18.386</v>
      </c>
      <c r="J23" s="127">
        <f>SUM(J8:J22)</f>
        <v>113.61</v>
      </c>
      <c r="K23" s="127">
        <f>SUM(K8:K22)</f>
        <v>822.5500000000001</v>
      </c>
      <c r="L23" s="165">
        <f>M23*1.05</f>
        <v>0</v>
      </c>
      <c r="M23" s="132"/>
    </row>
    <row r="24" spans="2:13" s="142" customFormat="1" ht="13.5" customHeight="1">
      <c r="B24" s="133"/>
      <c r="C24" s="134"/>
      <c r="D24" s="164"/>
      <c r="E24" s="164"/>
      <c r="F24" s="184"/>
      <c r="G24" s="135"/>
      <c r="H24" s="136"/>
      <c r="I24" s="137"/>
      <c r="J24" s="136"/>
      <c r="K24" s="185"/>
      <c r="L24" s="165"/>
      <c r="M24" s="141"/>
    </row>
    <row r="25" spans="2:14" ht="13.5" customHeight="1">
      <c r="B25" s="143" t="s">
        <v>153</v>
      </c>
      <c r="C25" s="144"/>
      <c r="D25" s="145"/>
      <c r="E25" s="124"/>
      <c r="F25" s="125"/>
      <c r="G25" s="126"/>
      <c r="H25" s="127"/>
      <c r="I25" s="128"/>
      <c r="J25" s="127"/>
      <c r="K25" s="127"/>
      <c r="L25" s="186"/>
      <c r="M25" s="187"/>
      <c r="N25" s="187"/>
    </row>
    <row r="26" spans="2:14" ht="13.5" customHeight="1">
      <c r="B26" s="135" t="s">
        <v>154</v>
      </c>
      <c r="C26" s="136">
        <v>57.88</v>
      </c>
      <c r="D26" s="135">
        <v>1.03</v>
      </c>
      <c r="E26" s="135">
        <v>1.03</v>
      </c>
      <c r="F26" s="135" t="s">
        <v>21</v>
      </c>
      <c r="G26" s="135" t="s">
        <v>21</v>
      </c>
      <c r="H26" s="136">
        <f aca="true" t="shared" si="6" ref="H26:H40">ROUND(C26*D26*E26,2)</f>
        <v>61.4</v>
      </c>
      <c r="I26" s="137">
        <f>ROUND(H26/$H$94*100,3)</f>
        <v>1.67</v>
      </c>
      <c r="J26" s="136">
        <f>ROUND(I26*$J$94/100,2)</f>
        <v>10.32</v>
      </c>
      <c r="K26" s="136">
        <f>ROUND(C26+J26,2)</f>
        <v>68.2</v>
      </c>
      <c r="L26" s="165">
        <f aca="true" t="shared" si="7" ref="L26:L37">M26*1.05</f>
        <v>57288</v>
      </c>
      <c r="M26" s="166">
        <f aca="true" t="shared" si="8" ref="M26:M40">K26*800</f>
        <v>54560</v>
      </c>
      <c r="N26" s="167" t="s">
        <v>138</v>
      </c>
    </row>
    <row r="27" spans="2:14" ht="13.5" customHeight="1">
      <c r="B27" s="188" t="s">
        <v>155</v>
      </c>
      <c r="C27" s="189">
        <v>45.09</v>
      </c>
      <c r="D27" s="188">
        <v>1.04</v>
      </c>
      <c r="E27" s="188">
        <v>1.03</v>
      </c>
      <c r="F27" s="188" t="s">
        <v>21</v>
      </c>
      <c r="G27" s="188" t="s">
        <v>21</v>
      </c>
      <c r="H27" s="189">
        <f t="shared" si="6"/>
        <v>48.3</v>
      </c>
      <c r="I27" s="190">
        <f aca="true" t="shared" si="9" ref="I27:I40">ROUND(H27/$H$94*100,3)</f>
        <v>1.313</v>
      </c>
      <c r="J27" s="189">
        <f aca="true" t="shared" si="10" ref="J27:J40">ROUND(I27*$J$94/100,2)</f>
        <v>8.11</v>
      </c>
      <c r="K27" s="189">
        <f aca="true" t="shared" si="11" ref="K27:K40">ROUND(C27+J27,2)</f>
        <v>53.2</v>
      </c>
      <c r="L27" s="191">
        <f t="shared" si="7"/>
        <v>44688</v>
      </c>
      <c r="M27" s="192">
        <f t="shared" si="8"/>
        <v>42560</v>
      </c>
      <c r="N27" s="193" t="s">
        <v>22</v>
      </c>
    </row>
    <row r="28" spans="2:14" ht="13.5" customHeight="1">
      <c r="B28" s="168" t="s">
        <v>156</v>
      </c>
      <c r="C28" s="169">
        <v>44.61</v>
      </c>
      <c r="D28" s="168">
        <v>1.04</v>
      </c>
      <c r="E28" s="168">
        <v>1.03</v>
      </c>
      <c r="F28" s="168" t="s">
        <v>21</v>
      </c>
      <c r="G28" s="168" t="s">
        <v>21</v>
      </c>
      <c r="H28" s="169">
        <f t="shared" si="6"/>
        <v>47.79</v>
      </c>
      <c r="I28" s="171">
        <f t="shared" si="9"/>
        <v>1.3</v>
      </c>
      <c r="J28" s="169">
        <f t="shared" si="10"/>
        <v>8.03</v>
      </c>
      <c r="K28" s="169">
        <f t="shared" si="11"/>
        <v>52.64</v>
      </c>
      <c r="L28" s="172">
        <f t="shared" si="7"/>
        <v>44217.6</v>
      </c>
      <c r="M28" s="166">
        <f t="shared" si="8"/>
        <v>42112</v>
      </c>
      <c r="N28" s="183" t="s">
        <v>35</v>
      </c>
    </row>
    <row r="29" spans="2:14" ht="13.5" customHeight="1">
      <c r="B29" s="188" t="s">
        <v>157</v>
      </c>
      <c r="C29" s="189">
        <v>46.09</v>
      </c>
      <c r="D29" s="194">
        <v>1</v>
      </c>
      <c r="E29" s="188">
        <v>1.03</v>
      </c>
      <c r="F29" s="188" t="s">
        <v>21</v>
      </c>
      <c r="G29" s="188" t="s">
        <v>21</v>
      </c>
      <c r="H29" s="189">
        <f t="shared" si="6"/>
        <v>47.47</v>
      </c>
      <c r="I29" s="190">
        <f t="shared" si="9"/>
        <v>1.291</v>
      </c>
      <c r="J29" s="189">
        <f t="shared" si="10"/>
        <v>7.98</v>
      </c>
      <c r="K29" s="189">
        <f t="shared" si="11"/>
        <v>54.07</v>
      </c>
      <c r="L29" s="191">
        <f t="shared" si="7"/>
        <v>45418.8</v>
      </c>
      <c r="M29" s="166">
        <f t="shared" si="8"/>
        <v>43256</v>
      </c>
      <c r="N29" s="195" t="s">
        <v>22</v>
      </c>
    </row>
    <row r="30" spans="2:14" ht="13.5" customHeight="1">
      <c r="B30" s="168" t="s">
        <v>158</v>
      </c>
      <c r="C30" s="169">
        <v>46.09</v>
      </c>
      <c r="D30" s="170">
        <v>1</v>
      </c>
      <c r="E30" s="168">
        <v>1.03</v>
      </c>
      <c r="F30" s="168" t="s">
        <v>21</v>
      </c>
      <c r="G30" s="168" t="s">
        <v>21</v>
      </c>
      <c r="H30" s="169">
        <f t="shared" si="6"/>
        <v>47.47</v>
      </c>
      <c r="I30" s="171">
        <f t="shared" si="9"/>
        <v>1.291</v>
      </c>
      <c r="J30" s="169">
        <f t="shared" si="10"/>
        <v>7.98</v>
      </c>
      <c r="K30" s="169">
        <f t="shared" si="11"/>
        <v>54.07</v>
      </c>
      <c r="L30" s="172">
        <f t="shared" si="7"/>
        <v>45418.8</v>
      </c>
      <c r="M30" s="166">
        <f t="shared" si="8"/>
        <v>43256</v>
      </c>
      <c r="N30" s="183" t="s">
        <v>35</v>
      </c>
    </row>
    <row r="31" spans="2:14" ht="13.5" customHeight="1">
      <c r="B31" s="168" t="s">
        <v>159</v>
      </c>
      <c r="C31" s="169">
        <v>45.26</v>
      </c>
      <c r="D31" s="168">
        <v>1.04</v>
      </c>
      <c r="E31" s="168">
        <v>1.03</v>
      </c>
      <c r="F31" s="168" t="s">
        <v>21</v>
      </c>
      <c r="G31" s="168" t="s">
        <v>21</v>
      </c>
      <c r="H31" s="169">
        <f t="shared" si="6"/>
        <v>48.48</v>
      </c>
      <c r="I31" s="171">
        <f t="shared" si="9"/>
        <v>1.318</v>
      </c>
      <c r="J31" s="169">
        <f t="shared" si="10"/>
        <v>8.14</v>
      </c>
      <c r="K31" s="169">
        <f t="shared" si="11"/>
        <v>53.4</v>
      </c>
      <c r="L31" s="172">
        <f t="shared" si="7"/>
        <v>44856</v>
      </c>
      <c r="M31" s="166">
        <f t="shared" si="8"/>
        <v>42720</v>
      </c>
      <c r="N31" s="183" t="s">
        <v>35</v>
      </c>
    </row>
    <row r="32" spans="2:15" ht="13.5" customHeight="1">
      <c r="B32" s="188" t="s">
        <v>160</v>
      </c>
      <c r="C32" s="189">
        <v>49.46</v>
      </c>
      <c r="D32" s="194">
        <v>1</v>
      </c>
      <c r="E32" s="188">
        <v>1.03</v>
      </c>
      <c r="F32" s="188" t="s">
        <v>21</v>
      </c>
      <c r="G32" s="188" t="s">
        <v>21</v>
      </c>
      <c r="H32" s="189">
        <f t="shared" si="6"/>
        <v>50.94</v>
      </c>
      <c r="I32" s="190">
        <f t="shared" si="9"/>
        <v>1.385</v>
      </c>
      <c r="J32" s="189">
        <f t="shared" si="10"/>
        <v>8.56</v>
      </c>
      <c r="K32" s="189">
        <f t="shared" si="11"/>
        <v>58.02</v>
      </c>
      <c r="L32" s="191">
        <v>43800</v>
      </c>
      <c r="M32" s="196">
        <f t="shared" si="8"/>
        <v>46416</v>
      </c>
      <c r="N32" s="195" t="s">
        <v>22</v>
      </c>
      <c r="O32" s="64"/>
    </row>
    <row r="33" spans="2:15" ht="13.5" customHeight="1">
      <c r="B33" s="149" t="s">
        <v>161</v>
      </c>
      <c r="C33" s="150">
        <v>50.59</v>
      </c>
      <c r="D33" s="151">
        <v>1.01</v>
      </c>
      <c r="E33" s="149">
        <v>1.03</v>
      </c>
      <c r="F33" s="149" t="s">
        <v>21</v>
      </c>
      <c r="G33" s="149" t="s">
        <v>21</v>
      </c>
      <c r="H33" s="150">
        <f t="shared" si="6"/>
        <v>52.63</v>
      </c>
      <c r="I33" s="152">
        <f t="shared" si="9"/>
        <v>1.431</v>
      </c>
      <c r="J33" s="150">
        <f t="shared" si="10"/>
        <v>8.84</v>
      </c>
      <c r="K33" s="150">
        <f t="shared" si="11"/>
        <v>59.43</v>
      </c>
      <c r="L33" s="153">
        <v>44800</v>
      </c>
      <c r="M33" s="154">
        <f t="shared" si="8"/>
        <v>47544</v>
      </c>
      <c r="N33" s="197" t="s">
        <v>138</v>
      </c>
      <c r="O33" s="156" t="s">
        <v>45</v>
      </c>
    </row>
    <row r="34" spans="2:14" ht="13.5" customHeight="1">
      <c r="B34" s="135" t="s">
        <v>162</v>
      </c>
      <c r="C34" s="136">
        <v>44.93</v>
      </c>
      <c r="D34" s="164">
        <v>1.01</v>
      </c>
      <c r="E34" s="135">
        <v>1.03</v>
      </c>
      <c r="F34" s="135"/>
      <c r="G34" s="135"/>
      <c r="H34" s="136">
        <f t="shared" si="6"/>
        <v>46.74</v>
      </c>
      <c r="I34" s="137">
        <f t="shared" si="9"/>
        <v>1.271</v>
      </c>
      <c r="J34" s="136">
        <f t="shared" si="10"/>
        <v>7.85</v>
      </c>
      <c r="K34" s="136">
        <f t="shared" si="11"/>
        <v>52.78</v>
      </c>
      <c r="L34" s="165">
        <f t="shared" si="7"/>
        <v>44335.200000000004</v>
      </c>
      <c r="M34" s="166">
        <f t="shared" si="8"/>
        <v>42224</v>
      </c>
      <c r="N34" s="167" t="s">
        <v>138</v>
      </c>
    </row>
    <row r="35" spans="2:14" ht="13.5" customHeight="1">
      <c r="B35" s="168" t="s">
        <v>163</v>
      </c>
      <c r="C35" s="169">
        <v>45.13</v>
      </c>
      <c r="D35" s="168">
        <v>0.98</v>
      </c>
      <c r="E35" s="168">
        <v>1.03</v>
      </c>
      <c r="F35" s="168" t="s">
        <v>21</v>
      </c>
      <c r="G35" s="168" t="s">
        <v>21</v>
      </c>
      <c r="H35" s="169">
        <f t="shared" si="6"/>
        <v>45.55</v>
      </c>
      <c r="I35" s="171">
        <f t="shared" si="9"/>
        <v>1.239</v>
      </c>
      <c r="J35" s="169">
        <f t="shared" si="10"/>
        <v>7.66</v>
      </c>
      <c r="K35" s="169">
        <f t="shared" si="11"/>
        <v>52.79</v>
      </c>
      <c r="L35" s="172">
        <f t="shared" si="7"/>
        <v>44343.6</v>
      </c>
      <c r="M35" s="166">
        <f t="shared" si="8"/>
        <v>42232</v>
      </c>
      <c r="N35" s="183" t="s">
        <v>35</v>
      </c>
    </row>
    <row r="36" spans="2:14" ht="13.5" customHeight="1">
      <c r="B36" s="168" t="s">
        <v>164</v>
      </c>
      <c r="C36" s="169">
        <v>55.9</v>
      </c>
      <c r="D36" s="170">
        <v>1.04</v>
      </c>
      <c r="E36" s="168">
        <v>1.03</v>
      </c>
      <c r="F36" s="168" t="s">
        <v>21</v>
      </c>
      <c r="G36" s="168" t="s">
        <v>21</v>
      </c>
      <c r="H36" s="169">
        <f t="shared" si="6"/>
        <v>59.88</v>
      </c>
      <c r="I36" s="171">
        <f t="shared" si="9"/>
        <v>1.628</v>
      </c>
      <c r="J36" s="169">
        <f t="shared" si="10"/>
        <v>10.06</v>
      </c>
      <c r="K36" s="169">
        <f t="shared" si="11"/>
        <v>65.96</v>
      </c>
      <c r="L36" s="172">
        <f t="shared" si="7"/>
        <v>55406.399999999994</v>
      </c>
      <c r="M36" s="166">
        <f t="shared" si="8"/>
        <v>52767.99999999999</v>
      </c>
      <c r="N36" s="183" t="s">
        <v>35</v>
      </c>
    </row>
    <row r="37" spans="2:14" ht="13.5" customHeight="1">
      <c r="B37" s="188" t="s">
        <v>165</v>
      </c>
      <c r="C37" s="189">
        <v>55.9</v>
      </c>
      <c r="D37" s="194">
        <v>1.04</v>
      </c>
      <c r="E37" s="188">
        <v>1.03</v>
      </c>
      <c r="F37" s="188" t="s">
        <v>21</v>
      </c>
      <c r="G37" s="188" t="s">
        <v>21</v>
      </c>
      <c r="H37" s="189">
        <f t="shared" si="6"/>
        <v>59.88</v>
      </c>
      <c r="I37" s="190">
        <f t="shared" si="9"/>
        <v>1.628</v>
      </c>
      <c r="J37" s="189">
        <f t="shared" si="10"/>
        <v>10.06</v>
      </c>
      <c r="K37" s="189">
        <f t="shared" si="11"/>
        <v>65.96</v>
      </c>
      <c r="L37" s="191">
        <f t="shared" si="7"/>
        <v>55406.399999999994</v>
      </c>
      <c r="M37" s="166">
        <f t="shared" si="8"/>
        <v>52767.99999999999</v>
      </c>
      <c r="N37" s="195" t="s">
        <v>22</v>
      </c>
    </row>
    <row r="38" spans="2:15" ht="13.5" customHeight="1">
      <c r="B38" s="198" t="s">
        <v>166</v>
      </c>
      <c r="C38" s="199">
        <v>45.13</v>
      </c>
      <c r="D38" s="198">
        <v>1.02</v>
      </c>
      <c r="E38" s="198">
        <v>1.03</v>
      </c>
      <c r="F38" s="198" t="s">
        <v>21</v>
      </c>
      <c r="G38" s="198" t="s">
        <v>21</v>
      </c>
      <c r="H38" s="199">
        <f t="shared" si="6"/>
        <v>47.41</v>
      </c>
      <c r="I38" s="200">
        <f t="shared" si="9"/>
        <v>1.289</v>
      </c>
      <c r="J38" s="199">
        <f t="shared" si="10"/>
        <v>7.96</v>
      </c>
      <c r="K38" s="199">
        <f t="shared" si="11"/>
        <v>53.09</v>
      </c>
      <c r="L38" s="201">
        <v>42595</v>
      </c>
      <c r="M38" s="202">
        <f t="shared" si="8"/>
        <v>42472</v>
      </c>
      <c r="N38" s="203" t="s">
        <v>138</v>
      </c>
      <c r="O38" s="204" t="s">
        <v>45</v>
      </c>
    </row>
    <row r="39" spans="2:14" ht="13.5" customHeight="1">
      <c r="B39" s="135" t="s">
        <v>167</v>
      </c>
      <c r="C39" s="136">
        <v>45.13</v>
      </c>
      <c r="D39" s="135">
        <v>1.02</v>
      </c>
      <c r="E39" s="135">
        <v>1.03</v>
      </c>
      <c r="F39" s="135" t="s">
        <v>21</v>
      </c>
      <c r="G39" s="135" t="s">
        <v>21</v>
      </c>
      <c r="H39" s="136">
        <f t="shared" si="6"/>
        <v>47.41</v>
      </c>
      <c r="I39" s="137">
        <f t="shared" si="9"/>
        <v>1.289</v>
      </c>
      <c r="J39" s="136">
        <f t="shared" si="10"/>
        <v>7.96</v>
      </c>
      <c r="K39" s="136">
        <f t="shared" si="11"/>
        <v>53.09</v>
      </c>
      <c r="L39" s="165">
        <f aca="true" t="shared" si="12" ref="L39:L92">M39*1.05</f>
        <v>44595.6</v>
      </c>
      <c r="M39" s="166">
        <f t="shared" si="8"/>
        <v>42472</v>
      </c>
      <c r="N39" s="167" t="s">
        <v>138</v>
      </c>
    </row>
    <row r="40" spans="2:14" ht="13.5" customHeight="1">
      <c r="B40" s="135" t="s">
        <v>168</v>
      </c>
      <c r="C40" s="136">
        <v>50.06</v>
      </c>
      <c r="D40" s="164">
        <v>1.02</v>
      </c>
      <c r="E40" s="135">
        <v>1.03</v>
      </c>
      <c r="F40" s="135" t="s">
        <v>21</v>
      </c>
      <c r="G40" s="135" t="s">
        <v>21</v>
      </c>
      <c r="H40" s="136">
        <f t="shared" si="6"/>
        <v>52.59</v>
      </c>
      <c r="I40" s="137">
        <f t="shared" si="9"/>
        <v>1.43</v>
      </c>
      <c r="J40" s="136">
        <f t="shared" si="10"/>
        <v>8.84</v>
      </c>
      <c r="K40" s="136">
        <f t="shared" si="11"/>
        <v>58.9</v>
      </c>
      <c r="L40" s="165">
        <f t="shared" si="12"/>
        <v>49476</v>
      </c>
      <c r="M40" s="166">
        <f t="shared" si="8"/>
        <v>47120</v>
      </c>
      <c r="N40" s="167" t="s">
        <v>138</v>
      </c>
    </row>
    <row r="41" spans="2:13" ht="13.5" customHeight="1" hidden="1">
      <c r="B41" s="126"/>
      <c r="C41" s="127">
        <f>SUM(C26:C40)</f>
        <v>727.25</v>
      </c>
      <c r="D41" s="124"/>
      <c r="E41" s="124"/>
      <c r="F41" s="125"/>
      <c r="G41" s="126"/>
      <c r="H41" s="127">
        <f>SUM(H26:H40)</f>
        <v>763.9399999999999</v>
      </c>
      <c r="I41" s="128">
        <f>SUM(I26:I40)</f>
        <v>20.773000000000003</v>
      </c>
      <c r="J41" s="127">
        <f>SUM(J26:J40)</f>
        <v>128.35</v>
      </c>
      <c r="K41" s="127">
        <f>SUM(K26:K40)</f>
        <v>855.6</v>
      </c>
      <c r="L41" s="165">
        <f t="shared" si="12"/>
        <v>0</v>
      </c>
      <c r="M41" s="132"/>
    </row>
    <row r="42" spans="2:13" s="142" customFormat="1" ht="13.5" customHeight="1">
      <c r="B42" s="133"/>
      <c r="C42" s="134"/>
      <c r="D42" s="164"/>
      <c r="E42" s="164"/>
      <c r="F42" s="184"/>
      <c r="G42" s="135"/>
      <c r="H42" s="136"/>
      <c r="I42" s="137"/>
      <c r="J42" s="185"/>
      <c r="K42" s="185"/>
      <c r="L42" s="165"/>
      <c r="M42" s="141"/>
    </row>
    <row r="43" spans="2:14" ht="13.5" customHeight="1">
      <c r="B43" s="143" t="s">
        <v>169</v>
      </c>
      <c r="C43" s="144"/>
      <c r="D43" s="145"/>
      <c r="E43" s="124"/>
      <c r="F43" s="125"/>
      <c r="G43" s="126"/>
      <c r="H43" s="127"/>
      <c r="I43" s="128"/>
      <c r="J43" s="127"/>
      <c r="K43" s="127"/>
      <c r="L43" s="186"/>
      <c r="M43" s="187"/>
      <c r="N43" s="187"/>
    </row>
    <row r="44" spans="2:14" ht="13.5" customHeight="1">
      <c r="B44" s="188" t="s">
        <v>170</v>
      </c>
      <c r="C44" s="189">
        <v>57.88</v>
      </c>
      <c r="D44" s="188">
        <v>1.03</v>
      </c>
      <c r="E44" s="188">
        <v>1.03</v>
      </c>
      <c r="F44" s="188" t="s">
        <v>21</v>
      </c>
      <c r="G44" s="188" t="s">
        <v>21</v>
      </c>
      <c r="H44" s="189">
        <f aca="true" t="shared" si="13" ref="H44:H58">ROUND(C44*D44*E44,2)</f>
        <v>61.4</v>
      </c>
      <c r="I44" s="190">
        <f>ROUND(H44/$H$94*100,3)</f>
        <v>1.67</v>
      </c>
      <c r="J44" s="189">
        <f>ROUND(I44*$J$94/100,2)</f>
        <v>10.32</v>
      </c>
      <c r="K44" s="189">
        <f>ROUND(C44+J44,2)</f>
        <v>68.2</v>
      </c>
      <c r="L44" s="191">
        <f t="shared" si="12"/>
        <v>60868.5</v>
      </c>
      <c r="M44" s="166">
        <f>K44*850</f>
        <v>57970</v>
      </c>
      <c r="N44" s="195" t="s">
        <v>22</v>
      </c>
    </row>
    <row r="45" spans="2:14" ht="13.5" customHeight="1">
      <c r="B45" s="135" t="s">
        <v>171</v>
      </c>
      <c r="C45" s="136">
        <v>45.09</v>
      </c>
      <c r="D45" s="135">
        <v>1.04</v>
      </c>
      <c r="E45" s="135">
        <v>1.03</v>
      </c>
      <c r="F45" s="135" t="s">
        <v>21</v>
      </c>
      <c r="G45" s="135" t="s">
        <v>21</v>
      </c>
      <c r="H45" s="136">
        <f t="shared" si="13"/>
        <v>48.3</v>
      </c>
      <c r="I45" s="137">
        <f aca="true" t="shared" si="14" ref="I45:I58">ROUND(H45/$H$94*100,3)</f>
        <v>1.313</v>
      </c>
      <c r="J45" s="136">
        <f aca="true" t="shared" si="15" ref="J45:J58">ROUND(I45*$J$94/100,2)</f>
        <v>8.11</v>
      </c>
      <c r="K45" s="136">
        <f aca="true" t="shared" si="16" ref="K45:K58">ROUND(C45+J45,2)</f>
        <v>53.2</v>
      </c>
      <c r="L45" s="165">
        <f t="shared" si="12"/>
        <v>47481</v>
      </c>
      <c r="M45" s="166">
        <f aca="true" t="shared" si="17" ref="M45:M76">K45*850</f>
        <v>45220</v>
      </c>
      <c r="N45" s="167" t="s">
        <v>138</v>
      </c>
    </row>
    <row r="46" spans="2:14" ht="13.5" customHeight="1">
      <c r="B46" s="135" t="s">
        <v>172</v>
      </c>
      <c r="C46" s="136">
        <v>44.61</v>
      </c>
      <c r="D46" s="135">
        <v>1.04</v>
      </c>
      <c r="E46" s="135">
        <v>1.03</v>
      </c>
      <c r="F46" s="135" t="s">
        <v>21</v>
      </c>
      <c r="G46" s="135" t="s">
        <v>21</v>
      </c>
      <c r="H46" s="136">
        <f t="shared" si="13"/>
        <v>47.79</v>
      </c>
      <c r="I46" s="137">
        <f t="shared" si="14"/>
        <v>1.3</v>
      </c>
      <c r="J46" s="136">
        <f t="shared" si="15"/>
        <v>8.03</v>
      </c>
      <c r="K46" s="136">
        <f t="shared" si="16"/>
        <v>52.64</v>
      </c>
      <c r="L46" s="165">
        <f t="shared" si="12"/>
        <v>46981.200000000004</v>
      </c>
      <c r="M46" s="166">
        <f t="shared" si="17"/>
        <v>44744</v>
      </c>
      <c r="N46" s="167" t="s">
        <v>138</v>
      </c>
    </row>
    <row r="47" spans="2:14" ht="13.5" customHeight="1">
      <c r="B47" s="135" t="s">
        <v>173</v>
      </c>
      <c r="C47" s="136">
        <v>46.09</v>
      </c>
      <c r="D47" s="164">
        <v>1</v>
      </c>
      <c r="E47" s="135">
        <v>1.03</v>
      </c>
      <c r="F47" s="135" t="s">
        <v>21</v>
      </c>
      <c r="G47" s="135" t="s">
        <v>21</v>
      </c>
      <c r="H47" s="136">
        <f t="shared" si="13"/>
        <v>47.47</v>
      </c>
      <c r="I47" s="137">
        <f t="shared" si="14"/>
        <v>1.291</v>
      </c>
      <c r="J47" s="136">
        <f t="shared" si="15"/>
        <v>7.98</v>
      </c>
      <c r="K47" s="136">
        <f t="shared" si="16"/>
        <v>54.07</v>
      </c>
      <c r="L47" s="165">
        <f t="shared" si="12"/>
        <v>48257.475</v>
      </c>
      <c r="M47" s="166">
        <f t="shared" si="17"/>
        <v>45959.5</v>
      </c>
      <c r="N47" s="167" t="s">
        <v>138</v>
      </c>
    </row>
    <row r="48" spans="2:14" ht="13.5" customHeight="1">
      <c r="B48" s="135" t="s">
        <v>174</v>
      </c>
      <c r="C48" s="136">
        <v>46.09</v>
      </c>
      <c r="D48" s="164">
        <v>1</v>
      </c>
      <c r="E48" s="135">
        <v>1.03</v>
      </c>
      <c r="F48" s="135" t="s">
        <v>21</v>
      </c>
      <c r="G48" s="135" t="s">
        <v>21</v>
      </c>
      <c r="H48" s="136">
        <f t="shared" si="13"/>
        <v>47.47</v>
      </c>
      <c r="I48" s="137">
        <f t="shared" si="14"/>
        <v>1.291</v>
      </c>
      <c r="J48" s="136">
        <f t="shared" si="15"/>
        <v>7.98</v>
      </c>
      <c r="K48" s="136">
        <f t="shared" si="16"/>
        <v>54.07</v>
      </c>
      <c r="L48" s="165">
        <f t="shared" si="12"/>
        <v>48257.475</v>
      </c>
      <c r="M48" s="166">
        <f t="shared" si="17"/>
        <v>45959.5</v>
      </c>
      <c r="N48" s="167" t="s">
        <v>138</v>
      </c>
    </row>
    <row r="49" spans="2:14" ht="13.5" customHeight="1">
      <c r="B49" s="168" t="s">
        <v>175</v>
      </c>
      <c r="C49" s="169">
        <v>45.26</v>
      </c>
      <c r="D49" s="168">
        <v>1.04</v>
      </c>
      <c r="E49" s="168">
        <v>1.03</v>
      </c>
      <c r="F49" s="168" t="s">
        <v>21</v>
      </c>
      <c r="G49" s="168" t="s">
        <v>21</v>
      </c>
      <c r="H49" s="169">
        <f t="shared" si="13"/>
        <v>48.48</v>
      </c>
      <c r="I49" s="171">
        <f t="shared" si="14"/>
        <v>1.318</v>
      </c>
      <c r="J49" s="169">
        <f t="shared" si="15"/>
        <v>8.14</v>
      </c>
      <c r="K49" s="169">
        <f t="shared" si="16"/>
        <v>53.4</v>
      </c>
      <c r="L49" s="172">
        <f t="shared" si="12"/>
        <v>47659.5</v>
      </c>
      <c r="M49" s="166">
        <f t="shared" si="17"/>
        <v>45390</v>
      </c>
      <c r="N49" s="183" t="s">
        <v>35</v>
      </c>
    </row>
    <row r="50" spans="2:14" ht="13.5" customHeight="1">
      <c r="B50" s="135" t="s">
        <v>176</v>
      </c>
      <c r="C50" s="136">
        <v>49.46</v>
      </c>
      <c r="D50" s="164">
        <v>1</v>
      </c>
      <c r="E50" s="135">
        <v>1.03</v>
      </c>
      <c r="F50" s="135" t="s">
        <v>21</v>
      </c>
      <c r="G50" s="135" t="s">
        <v>21</v>
      </c>
      <c r="H50" s="136">
        <f t="shared" si="13"/>
        <v>50.94</v>
      </c>
      <c r="I50" s="137">
        <f t="shared" si="14"/>
        <v>1.385</v>
      </c>
      <c r="J50" s="136">
        <f t="shared" si="15"/>
        <v>8.56</v>
      </c>
      <c r="K50" s="136">
        <f t="shared" si="16"/>
        <v>58.02</v>
      </c>
      <c r="L50" s="165">
        <f t="shared" si="12"/>
        <v>51782.850000000006</v>
      </c>
      <c r="M50" s="166">
        <f t="shared" si="17"/>
        <v>49317</v>
      </c>
      <c r="N50" s="167" t="s">
        <v>138</v>
      </c>
    </row>
    <row r="51" spans="2:14" ht="13.5" customHeight="1">
      <c r="B51" s="135" t="s">
        <v>177</v>
      </c>
      <c r="C51" s="136">
        <v>50.59</v>
      </c>
      <c r="D51" s="164">
        <v>1.01</v>
      </c>
      <c r="E51" s="135">
        <v>1.03</v>
      </c>
      <c r="F51" s="135" t="s">
        <v>21</v>
      </c>
      <c r="G51" s="135" t="s">
        <v>21</v>
      </c>
      <c r="H51" s="136">
        <f t="shared" si="13"/>
        <v>52.63</v>
      </c>
      <c r="I51" s="137">
        <f t="shared" si="14"/>
        <v>1.431</v>
      </c>
      <c r="J51" s="136">
        <f t="shared" si="15"/>
        <v>8.84</v>
      </c>
      <c r="K51" s="136">
        <f t="shared" si="16"/>
        <v>59.43</v>
      </c>
      <c r="L51" s="165">
        <f t="shared" si="12"/>
        <v>53041.275</v>
      </c>
      <c r="M51" s="166">
        <f t="shared" si="17"/>
        <v>50515.5</v>
      </c>
      <c r="N51" s="167" t="s">
        <v>138</v>
      </c>
    </row>
    <row r="52" spans="2:14" ht="13.5" customHeight="1">
      <c r="B52" s="135" t="s">
        <v>178</v>
      </c>
      <c r="C52" s="136">
        <v>44.93</v>
      </c>
      <c r="D52" s="164">
        <v>1.01</v>
      </c>
      <c r="E52" s="135">
        <v>1.03</v>
      </c>
      <c r="F52" s="135"/>
      <c r="G52" s="135"/>
      <c r="H52" s="136">
        <f t="shared" si="13"/>
        <v>46.74</v>
      </c>
      <c r="I52" s="137">
        <f t="shared" si="14"/>
        <v>1.271</v>
      </c>
      <c r="J52" s="136">
        <f t="shared" si="15"/>
        <v>7.85</v>
      </c>
      <c r="K52" s="136">
        <f t="shared" si="16"/>
        <v>52.78</v>
      </c>
      <c r="L52" s="165">
        <f t="shared" si="12"/>
        <v>47106.15</v>
      </c>
      <c r="M52" s="166">
        <f t="shared" si="17"/>
        <v>44863</v>
      </c>
      <c r="N52" s="167" t="s">
        <v>138</v>
      </c>
    </row>
    <row r="53" spans="2:14" ht="13.5" customHeight="1">
      <c r="B53" s="135" t="s">
        <v>179</v>
      </c>
      <c r="C53" s="136">
        <v>45.13</v>
      </c>
      <c r="D53" s="135">
        <v>0.98</v>
      </c>
      <c r="E53" s="135">
        <v>1.03</v>
      </c>
      <c r="F53" s="135" t="s">
        <v>21</v>
      </c>
      <c r="G53" s="135" t="s">
        <v>21</v>
      </c>
      <c r="H53" s="136">
        <f t="shared" si="13"/>
        <v>45.55</v>
      </c>
      <c r="I53" s="137">
        <f t="shared" si="14"/>
        <v>1.239</v>
      </c>
      <c r="J53" s="136">
        <f t="shared" si="15"/>
        <v>7.66</v>
      </c>
      <c r="K53" s="136">
        <f t="shared" si="16"/>
        <v>52.79</v>
      </c>
      <c r="L53" s="165">
        <f>M53*1.05</f>
        <v>47115.075000000004</v>
      </c>
      <c r="M53" s="166">
        <f t="shared" si="17"/>
        <v>44871.5</v>
      </c>
      <c r="N53" s="167" t="s">
        <v>138</v>
      </c>
    </row>
    <row r="54" spans="2:14" ht="12.75">
      <c r="B54" s="205" t="s">
        <v>180</v>
      </c>
      <c r="C54" s="206">
        <v>55.9</v>
      </c>
      <c r="D54" s="207">
        <v>1.04</v>
      </c>
      <c r="E54" s="205">
        <v>1.03</v>
      </c>
      <c r="F54" s="205" t="s">
        <v>21</v>
      </c>
      <c r="G54" s="205" t="s">
        <v>21</v>
      </c>
      <c r="H54" s="206">
        <f t="shared" si="13"/>
        <v>59.88</v>
      </c>
      <c r="I54" s="208">
        <f t="shared" si="14"/>
        <v>1.628</v>
      </c>
      <c r="J54" s="206">
        <f t="shared" si="15"/>
        <v>10.06</v>
      </c>
      <c r="K54" s="206">
        <f t="shared" si="16"/>
        <v>65.96</v>
      </c>
      <c r="L54" s="209">
        <f t="shared" si="12"/>
        <v>58869.299999999996</v>
      </c>
      <c r="M54" s="166">
        <f t="shared" si="17"/>
        <v>56065.99999999999</v>
      </c>
      <c r="N54" s="183" t="s">
        <v>35</v>
      </c>
    </row>
    <row r="55" spans="2:14" ht="12.75">
      <c r="B55" s="205" t="s">
        <v>181</v>
      </c>
      <c r="C55" s="206">
        <v>55.9</v>
      </c>
      <c r="D55" s="207">
        <v>1.04</v>
      </c>
      <c r="E55" s="205">
        <v>1.03</v>
      </c>
      <c r="F55" s="205" t="s">
        <v>21</v>
      </c>
      <c r="G55" s="205" t="s">
        <v>21</v>
      </c>
      <c r="H55" s="206">
        <f t="shared" si="13"/>
        <v>59.88</v>
      </c>
      <c r="I55" s="208">
        <f t="shared" si="14"/>
        <v>1.628</v>
      </c>
      <c r="J55" s="206">
        <f t="shared" si="15"/>
        <v>10.06</v>
      </c>
      <c r="K55" s="206">
        <f t="shared" si="16"/>
        <v>65.96</v>
      </c>
      <c r="L55" s="209">
        <f t="shared" si="12"/>
        <v>58869.299999999996</v>
      </c>
      <c r="M55" s="166">
        <f t="shared" si="17"/>
        <v>56065.99999999999</v>
      </c>
      <c r="N55" s="195" t="s">
        <v>22</v>
      </c>
    </row>
    <row r="56" spans="2:14" ht="12.75">
      <c r="B56" s="135" t="s">
        <v>182</v>
      </c>
      <c r="C56" s="136">
        <v>45.13</v>
      </c>
      <c r="D56" s="135">
        <v>1.02</v>
      </c>
      <c r="E56" s="135">
        <v>1.03</v>
      </c>
      <c r="F56" s="135" t="s">
        <v>21</v>
      </c>
      <c r="G56" s="135" t="s">
        <v>21</v>
      </c>
      <c r="H56" s="136">
        <f t="shared" si="13"/>
        <v>47.41</v>
      </c>
      <c r="I56" s="137">
        <f t="shared" si="14"/>
        <v>1.289</v>
      </c>
      <c r="J56" s="136">
        <f t="shared" si="15"/>
        <v>7.96</v>
      </c>
      <c r="K56" s="136">
        <f t="shared" si="16"/>
        <v>53.09</v>
      </c>
      <c r="L56" s="165">
        <f t="shared" si="12"/>
        <v>47382.825000000004</v>
      </c>
      <c r="M56" s="166">
        <f t="shared" si="17"/>
        <v>45126.5</v>
      </c>
      <c r="N56" s="167" t="s">
        <v>138</v>
      </c>
    </row>
    <row r="57" spans="2:14" ht="12.75">
      <c r="B57" s="135" t="s">
        <v>183</v>
      </c>
      <c r="C57" s="136">
        <v>45.13</v>
      </c>
      <c r="D57" s="135">
        <v>1.02</v>
      </c>
      <c r="E57" s="135">
        <v>1.03</v>
      </c>
      <c r="F57" s="135" t="s">
        <v>21</v>
      </c>
      <c r="G57" s="135" t="s">
        <v>21</v>
      </c>
      <c r="H57" s="136">
        <f t="shared" si="13"/>
        <v>47.41</v>
      </c>
      <c r="I57" s="137">
        <f t="shared" si="14"/>
        <v>1.289</v>
      </c>
      <c r="J57" s="136">
        <f t="shared" si="15"/>
        <v>7.96</v>
      </c>
      <c r="K57" s="136">
        <f t="shared" si="16"/>
        <v>53.09</v>
      </c>
      <c r="L57" s="165">
        <f t="shared" si="12"/>
        <v>47382.825000000004</v>
      </c>
      <c r="M57" s="166">
        <f t="shared" si="17"/>
        <v>45126.5</v>
      </c>
      <c r="N57" s="167" t="s">
        <v>138</v>
      </c>
    </row>
    <row r="58" spans="2:14" ht="12.75">
      <c r="B58" s="135" t="s">
        <v>184</v>
      </c>
      <c r="C58" s="136">
        <v>50.06</v>
      </c>
      <c r="D58" s="164">
        <v>1.02</v>
      </c>
      <c r="E58" s="135">
        <v>1.03</v>
      </c>
      <c r="F58" s="135" t="s">
        <v>21</v>
      </c>
      <c r="G58" s="135" t="s">
        <v>21</v>
      </c>
      <c r="H58" s="136">
        <f t="shared" si="13"/>
        <v>52.59</v>
      </c>
      <c r="I58" s="137">
        <f t="shared" si="14"/>
        <v>1.43</v>
      </c>
      <c r="J58" s="136">
        <f t="shared" si="15"/>
        <v>8.84</v>
      </c>
      <c r="K58" s="136">
        <f t="shared" si="16"/>
        <v>58.9</v>
      </c>
      <c r="L58" s="165">
        <f t="shared" si="12"/>
        <v>52568.25</v>
      </c>
      <c r="M58" s="166">
        <f t="shared" si="17"/>
        <v>50065</v>
      </c>
      <c r="N58" s="167" t="s">
        <v>138</v>
      </c>
    </row>
    <row r="59" spans="2:13" ht="12.75" hidden="1">
      <c r="B59" s="126"/>
      <c r="C59" s="127">
        <f>SUM(C44:C58)</f>
        <v>727.25</v>
      </c>
      <c r="D59" s="124"/>
      <c r="E59" s="124"/>
      <c r="F59" s="125"/>
      <c r="G59" s="126"/>
      <c r="H59" s="127">
        <f>SUM(H44:H58)</f>
        <v>763.9399999999999</v>
      </c>
      <c r="I59" s="128">
        <f>SUM(I44:I58)</f>
        <v>20.773000000000003</v>
      </c>
      <c r="J59" s="127">
        <f>SUM(J44:J58)</f>
        <v>128.35</v>
      </c>
      <c r="K59" s="127">
        <f>SUM(K44:K58)</f>
        <v>855.6</v>
      </c>
      <c r="L59" s="165">
        <f t="shared" si="12"/>
        <v>763623</v>
      </c>
      <c r="M59" s="166">
        <f t="shared" si="17"/>
        <v>727260</v>
      </c>
    </row>
    <row r="60" spans="2:13" s="142" customFormat="1" ht="12.75">
      <c r="B60" s="133"/>
      <c r="C60" s="134"/>
      <c r="D60" s="164"/>
      <c r="E60" s="164"/>
      <c r="F60" s="184"/>
      <c r="G60" s="135"/>
      <c r="H60" s="136"/>
      <c r="I60" s="137"/>
      <c r="J60" s="136"/>
      <c r="K60" s="185"/>
      <c r="L60" s="165"/>
      <c r="M60" s="210"/>
    </row>
    <row r="61" spans="2:14" ht="12.75">
      <c r="B61" s="143" t="s">
        <v>185</v>
      </c>
      <c r="C61" s="144"/>
      <c r="D61" s="145"/>
      <c r="E61" s="124"/>
      <c r="F61" s="125"/>
      <c r="G61" s="126"/>
      <c r="H61" s="127"/>
      <c r="I61" s="128"/>
      <c r="J61" s="127"/>
      <c r="K61" s="127"/>
      <c r="L61" s="186"/>
      <c r="M61" s="211"/>
      <c r="N61" s="187"/>
    </row>
    <row r="62" spans="2:14" ht="12.75">
      <c r="B62" s="205" t="s">
        <v>186</v>
      </c>
      <c r="C62" s="206">
        <v>57.88</v>
      </c>
      <c r="D62" s="205">
        <v>1.03</v>
      </c>
      <c r="E62" s="207">
        <v>1</v>
      </c>
      <c r="F62" s="205" t="s">
        <v>21</v>
      </c>
      <c r="G62" s="205" t="s">
        <v>21</v>
      </c>
      <c r="H62" s="206">
        <f aca="true" t="shared" si="18" ref="H62:H76">ROUND(C62*D62*E62,2)</f>
        <v>59.62</v>
      </c>
      <c r="I62" s="208">
        <f>ROUND(H62/$H$94*100,3)</f>
        <v>1.621</v>
      </c>
      <c r="J62" s="206">
        <f>ROUND(I62*$J$94/100,2)</f>
        <v>10.02</v>
      </c>
      <c r="K62" s="206">
        <f>ROUND(C62+J62,2)</f>
        <v>67.9</v>
      </c>
      <c r="L62" s="209">
        <f t="shared" si="12"/>
        <v>60600.75000000001</v>
      </c>
      <c r="M62" s="166">
        <f t="shared" si="17"/>
        <v>57715.00000000001</v>
      </c>
      <c r="N62" s="183" t="s">
        <v>35</v>
      </c>
    </row>
    <row r="63" spans="2:14" ht="12.75">
      <c r="B63" s="205" t="s">
        <v>187</v>
      </c>
      <c r="C63" s="206">
        <v>45.09</v>
      </c>
      <c r="D63" s="205">
        <v>1.04</v>
      </c>
      <c r="E63" s="205">
        <v>1.03</v>
      </c>
      <c r="F63" s="205" t="s">
        <v>21</v>
      </c>
      <c r="G63" s="205" t="s">
        <v>21</v>
      </c>
      <c r="H63" s="206">
        <f t="shared" si="18"/>
        <v>48.3</v>
      </c>
      <c r="I63" s="208">
        <f aca="true" t="shared" si="19" ref="I63:I76">ROUND(H63/$H$94*100,3)</f>
        <v>1.313</v>
      </c>
      <c r="J63" s="206">
        <f aca="true" t="shared" si="20" ref="J63:J76">ROUND(I63*$J$94/100,2)</f>
        <v>8.11</v>
      </c>
      <c r="K63" s="206">
        <f aca="true" t="shared" si="21" ref="K63:K76">ROUND(C63+J63,2)</f>
        <v>53.2</v>
      </c>
      <c r="L63" s="209">
        <f t="shared" si="12"/>
        <v>47481</v>
      </c>
      <c r="M63" s="166">
        <f t="shared" si="17"/>
        <v>45220</v>
      </c>
      <c r="N63" s="195" t="s">
        <v>22</v>
      </c>
    </row>
    <row r="64" spans="2:14" ht="12.75">
      <c r="B64" s="205" t="s">
        <v>188</v>
      </c>
      <c r="C64" s="206">
        <v>44.61</v>
      </c>
      <c r="D64" s="205">
        <v>1.04</v>
      </c>
      <c r="E64" s="205">
        <v>1.03</v>
      </c>
      <c r="F64" s="205" t="s">
        <v>21</v>
      </c>
      <c r="G64" s="205" t="s">
        <v>21</v>
      </c>
      <c r="H64" s="206">
        <f t="shared" si="18"/>
        <v>47.79</v>
      </c>
      <c r="I64" s="208">
        <f t="shared" si="19"/>
        <v>1.3</v>
      </c>
      <c r="J64" s="206">
        <f t="shared" si="20"/>
        <v>8.03</v>
      </c>
      <c r="K64" s="206">
        <f t="shared" si="21"/>
        <v>52.64</v>
      </c>
      <c r="L64" s="209">
        <f t="shared" si="12"/>
        <v>46981.200000000004</v>
      </c>
      <c r="M64" s="166">
        <f t="shared" si="17"/>
        <v>44744</v>
      </c>
      <c r="N64" s="195" t="s">
        <v>22</v>
      </c>
    </row>
    <row r="65" spans="2:14" ht="12.75">
      <c r="B65" s="205" t="s">
        <v>189</v>
      </c>
      <c r="C65" s="206">
        <v>46.09</v>
      </c>
      <c r="D65" s="207">
        <v>1</v>
      </c>
      <c r="E65" s="205">
        <v>1.03</v>
      </c>
      <c r="F65" s="205" t="s">
        <v>21</v>
      </c>
      <c r="G65" s="205" t="s">
        <v>21</v>
      </c>
      <c r="H65" s="206">
        <f t="shared" si="18"/>
        <v>47.47</v>
      </c>
      <c r="I65" s="208">
        <f t="shared" si="19"/>
        <v>1.291</v>
      </c>
      <c r="J65" s="206">
        <f t="shared" si="20"/>
        <v>7.98</v>
      </c>
      <c r="K65" s="206">
        <f t="shared" si="21"/>
        <v>54.07</v>
      </c>
      <c r="L65" s="209">
        <f t="shared" si="12"/>
        <v>48257.475</v>
      </c>
      <c r="M65" s="166">
        <f t="shared" si="17"/>
        <v>45959.5</v>
      </c>
      <c r="N65" s="195" t="s">
        <v>22</v>
      </c>
    </row>
    <row r="66" spans="2:14" ht="12.75">
      <c r="B66" s="168" t="s">
        <v>190</v>
      </c>
      <c r="C66" s="169">
        <v>46.09</v>
      </c>
      <c r="D66" s="170">
        <v>1</v>
      </c>
      <c r="E66" s="168">
        <v>1.03</v>
      </c>
      <c r="F66" s="168" t="s">
        <v>21</v>
      </c>
      <c r="G66" s="168" t="s">
        <v>21</v>
      </c>
      <c r="H66" s="169">
        <f t="shared" si="18"/>
        <v>47.47</v>
      </c>
      <c r="I66" s="171">
        <f t="shared" si="19"/>
        <v>1.291</v>
      </c>
      <c r="J66" s="169">
        <f t="shared" si="20"/>
        <v>7.98</v>
      </c>
      <c r="K66" s="169">
        <f t="shared" si="21"/>
        <v>54.07</v>
      </c>
      <c r="L66" s="172">
        <f t="shared" si="12"/>
        <v>48257.475</v>
      </c>
      <c r="M66" s="166">
        <f t="shared" si="17"/>
        <v>45959.5</v>
      </c>
      <c r="N66" s="183" t="s">
        <v>35</v>
      </c>
    </row>
    <row r="67" spans="2:14" ht="12.75">
      <c r="B67" s="168" t="s">
        <v>191</v>
      </c>
      <c r="C67" s="169">
        <v>45.26</v>
      </c>
      <c r="D67" s="168">
        <v>1.04</v>
      </c>
      <c r="E67" s="168">
        <v>1.03</v>
      </c>
      <c r="F67" s="168" t="s">
        <v>21</v>
      </c>
      <c r="G67" s="168" t="s">
        <v>21</v>
      </c>
      <c r="H67" s="169">
        <f t="shared" si="18"/>
        <v>48.48</v>
      </c>
      <c r="I67" s="171">
        <f t="shared" si="19"/>
        <v>1.318</v>
      </c>
      <c r="J67" s="169">
        <f t="shared" si="20"/>
        <v>8.14</v>
      </c>
      <c r="K67" s="169">
        <f t="shared" si="21"/>
        <v>53.4</v>
      </c>
      <c r="L67" s="172">
        <f t="shared" si="12"/>
        <v>47659.5</v>
      </c>
      <c r="M67" s="166">
        <f t="shared" si="17"/>
        <v>45390</v>
      </c>
      <c r="N67" s="183" t="s">
        <v>35</v>
      </c>
    </row>
    <row r="68" spans="2:14" ht="12.75">
      <c r="B68" s="135" t="s">
        <v>192</v>
      </c>
      <c r="C68" s="136">
        <v>49.46</v>
      </c>
      <c r="D68" s="164">
        <v>1</v>
      </c>
      <c r="E68" s="164">
        <v>1</v>
      </c>
      <c r="F68" s="135" t="s">
        <v>21</v>
      </c>
      <c r="G68" s="135" t="s">
        <v>21</v>
      </c>
      <c r="H68" s="136">
        <f t="shared" si="18"/>
        <v>49.46</v>
      </c>
      <c r="I68" s="137">
        <f t="shared" si="19"/>
        <v>1.345</v>
      </c>
      <c r="J68" s="136">
        <f t="shared" si="20"/>
        <v>8.31</v>
      </c>
      <c r="K68" s="136">
        <f t="shared" si="21"/>
        <v>57.77</v>
      </c>
      <c r="L68" s="165">
        <f>M68*1.05</f>
        <v>51559.725</v>
      </c>
      <c r="M68" s="166">
        <f t="shared" si="17"/>
        <v>49104.5</v>
      </c>
      <c r="N68" s="167" t="s">
        <v>138</v>
      </c>
    </row>
    <row r="69" spans="2:14" ht="12.75">
      <c r="B69" s="135" t="s">
        <v>193</v>
      </c>
      <c r="C69" s="136">
        <v>50.59</v>
      </c>
      <c r="D69" s="164">
        <v>1.01</v>
      </c>
      <c r="E69" s="164">
        <v>1</v>
      </c>
      <c r="F69" s="135" t="s">
        <v>21</v>
      </c>
      <c r="G69" s="135" t="s">
        <v>21</v>
      </c>
      <c r="H69" s="136">
        <f t="shared" si="18"/>
        <v>51.1</v>
      </c>
      <c r="I69" s="137">
        <f t="shared" si="19"/>
        <v>1.39</v>
      </c>
      <c r="J69" s="136">
        <f t="shared" si="20"/>
        <v>8.59</v>
      </c>
      <c r="K69" s="136">
        <f t="shared" si="21"/>
        <v>59.18</v>
      </c>
      <c r="L69" s="165">
        <f t="shared" si="12"/>
        <v>52818.15</v>
      </c>
      <c r="M69" s="166">
        <f t="shared" si="17"/>
        <v>50303</v>
      </c>
      <c r="N69" s="167" t="s">
        <v>138</v>
      </c>
    </row>
    <row r="70" spans="2:14" ht="12.75">
      <c r="B70" s="135" t="s">
        <v>194</v>
      </c>
      <c r="C70" s="136">
        <v>44.93</v>
      </c>
      <c r="D70" s="164">
        <v>1.01</v>
      </c>
      <c r="E70" s="135">
        <v>1.03</v>
      </c>
      <c r="F70" s="135"/>
      <c r="G70" s="135"/>
      <c r="H70" s="136">
        <f t="shared" si="18"/>
        <v>46.74</v>
      </c>
      <c r="I70" s="137">
        <f t="shared" si="19"/>
        <v>1.271</v>
      </c>
      <c r="J70" s="136">
        <f t="shared" si="20"/>
        <v>7.85</v>
      </c>
      <c r="K70" s="136">
        <f t="shared" si="21"/>
        <v>52.78</v>
      </c>
      <c r="L70" s="165">
        <f t="shared" si="12"/>
        <v>47106.15</v>
      </c>
      <c r="M70" s="166">
        <f t="shared" si="17"/>
        <v>44863</v>
      </c>
      <c r="N70" s="167" t="s">
        <v>138</v>
      </c>
    </row>
    <row r="71" spans="2:14" ht="12.75">
      <c r="B71" s="135" t="s">
        <v>195</v>
      </c>
      <c r="C71" s="136">
        <v>45.13</v>
      </c>
      <c r="D71" s="135">
        <v>0.98</v>
      </c>
      <c r="E71" s="135">
        <v>1.03</v>
      </c>
      <c r="F71" s="135" t="s">
        <v>21</v>
      </c>
      <c r="G71" s="135" t="s">
        <v>21</v>
      </c>
      <c r="H71" s="136">
        <f t="shared" si="18"/>
        <v>45.55</v>
      </c>
      <c r="I71" s="137">
        <f t="shared" si="19"/>
        <v>1.239</v>
      </c>
      <c r="J71" s="136">
        <f t="shared" si="20"/>
        <v>7.66</v>
      </c>
      <c r="K71" s="136">
        <f t="shared" si="21"/>
        <v>52.79</v>
      </c>
      <c r="L71" s="165">
        <f t="shared" si="12"/>
        <v>47115.075000000004</v>
      </c>
      <c r="M71" s="166">
        <f t="shared" si="17"/>
        <v>44871.5</v>
      </c>
      <c r="N71" s="167" t="s">
        <v>138</v>
      </c>
    </row>
    <row r="72" spans="2:14" ht="12.75">
      <c r="B72" s="188" t="s">
        <v>196</v>
      </c>
      <c r="C72" s="189">
        <v>55.9</v>
      </c>
      <c r="D72" s="194">
        <v>1.04</v>
      </c>
      <c r="E72" s="194">
        <v>1</v>
      </c>
      <c r="F72" s="188" t="s">
        <v>21</v>
      </c>
      <c r="G72" s="188" t="s">
        <v>21</v>
      </c>
      <c r="H72" s="189">
        <f t="shared" si="18"/>
        <v>58.14</v>
      </c>
      <c r="I72" s="190">
        <f t="shared" si="19"/>
        <v>1.581</v>
      </c>
      <c r="J72" s="189">
        <f t="shared" si="20"/>
        <v>9.77</v>
      </c>
      <c r="K72" s="189">
        <f t="shared" si="21"/>
        <v>65.67</v>
      </c>
      <c r="L72" s="191">
        <f t="shared" si="12"/>
        <v>58610.475000000006</v>
      </c>
      <c r="M72" s="166">
        <f t="shared" si="17"/>
        <v>55819.5</v>
      </c>
      <c r="N72" s="195" t="s">
        <v>22</v>
      </c>
    </row>
    <row r="73" spans="2:14" ht="12.75">
      <c r="B73" s="188" t="s">
        <v>197</v>
      </c>
      <c r="C73" s="189">
        <v>55.9</v>
      </c>
      <c r="D73" s="194">
        <v>1.04</v>
      </c>
      <c r="E73" s="194">
        <v>1</v>
      </c>
      <c r="F73" s="188" t="s">
        <v>21</v>
      </c>
      <c r="G73" s="188" t="s">
        <v>21</v>
      </c>
      <c r="H73" s="189">
        <f t="shared" si="18"/>
        <v>58.14</v>
      </c>
      <c r="I73" s="190">
        <f t="shared" si="19"/>
        <v>1.581</v>
      </c>
      <c r="J73" s="189">
        <f t="shared" si="20"/>
        <v>9.77</v>
      </c>
      <c r="K73" s="189">
        <f t="shared" si="21"/>
        <v>65.67</v>
      </c>
      <c r="L73" s="191">
        <f t="shared" si="12"/>
        <v>58610.475000000006</v>
      </c>
      <c r="M73" s="166">
        <f t="shared" si="17"/>
        <v>55819.5</v>
      </c>
      <c r="N73" s="195" t="s">
        <v>22</v>
      </c>
    </row>
    <row r="74" spans="2:14" ht="12.75">
      <c r="B74" s="135" t="s">
        <v>198</v>
      </c>
      <c r="C74" s="136">
        <v>45.13</v>
      </c>
      <c r="D74" s="135">
        <v>1.02</v>
      </c>
      <c r="E74" s="135">
        <v>1.03</v>
      </c>
      <c r="F74" s="135" t="s">
        <v>21</v>
      </c>
      <c r="G74" s="135" t="s">
        <v>21</v>
      </c>
      <c r="H74" s="136">
        <f t="shared" si="18"/>
        <v>47.41</v>
      </c>
      <c r="I74" s="137">
        <f t="shared" si="19"/>
        <v>1.289</v>
      </c>
      <c r="J74" s="136">
        <f t="shared" si="20"/>
        <v>7.96</v>
      </c>
      <c r="K74" s="136">
        <f t="shared" si="21"/>
        <v>53.09</v>
      </c>
      <c r="L74" s="165">
        <f t="shared" si="12"/>
        <v>47382.825000000004</v>
      </c>
      <c r="M74" s="166">
        <f t="shared" si="17"/>
        <v>45126.5</v>
      </c>
      <c r="N74" s="167" t="s">
        <v>138</v>
      </c>
    </row>
    <row r="75" spans="2:14" ht="12.75">
      <c r="B75" s="135" t="s">
        <v>199</v>
      </c>
      <c r="C75" s="136">
        <v>45.13</v>
      </c>
      <c r="D75" s="135">
        <v>1.02</v>
      </c>
      <c r="E75" s="135">
        <v>1.03</v>
      </c>
      <c r="F75" s="135" t="s">
        <v>21</v>
      </c>
      <c r="G75" s="135" t="s">
        <v>21</v>
      </c>
      <c r="H75" s="136">
        <f t="shared" si="18"/>
        <v>47.41</v>
      </c>
      <c r="I75" s="137">
        <f t="shared" si="19"/>
        <v>1.289</v>
      </c>
      <c r="J75" s="136">
        <f t="shared" si="20"/>
        <v>7.96</v>
      </c>
      <c r="K75" s="136">
        <f t="shared" si="21"/>
        <v>53.09</v>
      </c>
      <c r="L75" s="165">
        <f t="shared" si="12"/>
        <v>47382.825000000004</v>
      </c>
      <c r="M75" s="166">
        <f t="shared" si="17"/>
        <v>45126.5</v>
      </c>
      <c r="N75" s="167" t="s">
        <v>138</v>
      </c>
    </row>
    <row r="76" spans="2:14" ht="12.75">
      <c r="B76" s="135" t="s">
        <v>200</v>
      </c>
      <c r="C76" s="136">
        <v>50.06</v>
      </c>
      <c r="D76" s="164">
        <v>1.02</v>
      </c>
      <c r="E76" s="164">
        <v>1</v>
      </c>
      <c r="F76" s="135" t="s">
        <v>21</v>
      </c>
      <c r="G76" s="135" t="s">
        <v>21</v>
      </c>
      <c r="H76" s="136">
        <f t="shared" si="18"/>
        <v>51.06</v>
      </c>
      <c r="I76" s="137">
        <f t="shared" si="19"/>
        <v>1.389</v>
      </c>
      <c r="J76" s="136">
        <f t="shared" si="20"/>
        <v>8.58</v>
      </c>
      <c r="K76" s="136">
        <f t="shared" si="21"/>
        <v>58.64</v>
      </c>
      <c r="L76" s="165">
        <f t="shared" si="12"/>
        <v>52336.200000000004</v>
      </c>
      <c r="M76" s="166">
        <f t="shared" si="17"/>
        <v>49844</v>
      </c>
      <c r="N76" s="167" t="s">
        <v>138</v>
      </c>
    </row>
    <row r="77" spans="2:14" s="142" customFormat="1" ht="12.75">
      <c r="B77" s="135"/>
      <c r="C77" s="136"/>
      <c r="D77" s="164"/>
      <c r="E77" s="164"/>
      <c r="F77" s="135"/>
      <c r="G77" s="135"/>
      <c r="H77" s="136"/>
      <c r="I77" s="137"/>
      <c r="J77" s="136"/>
      <c r="K77" s="136"/>
      <c r="L77" s="165"/>
      <c r="M77" s="140"/>
      <c r="N77" s="140"/>
    </row>
    <row r="78" spans="2:14" ht="12.75" hidden="1">
      <c r="B78" s="126"/>
      <c r="C78" s="127">
        <f>SUM(C62:C76)</f>
        <v>727.25</v>
      </c>
      <c r="D78" s="124"/>
      <c r="E78" s="124"/>
      <c r="F78" s="125"/>
      <c r="G78" s="126"/>
      <c r="H78" s="127">
        <f>SUM(H62:H76)</f>
        <v>754.1399999999999</v>
      </c>
      <c r="I78" s="128">
        <f>SUM(I62:I76)</f>
        <v>20.508000000000003</v>
      </c>
      <c r="J78" s="127">
        <f>SUM(J62:J76)</f>
        <v>126.70999999999998</v>
      </c>
      <c r="K78" s="127">
        <f>SUM(K62:K76)</f>
        <v>853.9599999999999</v>
      </c>
      <c r="L78" s="165">
        <f t="shared" si="12"/>
        <v>0</v>
      </c>
      <c r="M78" s="131"/>
      <c r="N78" s="131"/>
    </row>
    <row r="79" spans="2:14" ht="12.75">
      <c r="B79" s="143" t="s">
        <v>201</v>
      </c>
      <c r="C79" s="144"/>
      <c r="D79" s="145"/>
      <c r="E79" s="124"/>
      <c r="F79" s="125"/>
      <c r="G79" s="126"/>
      <c r="H79" s="127"/>
      <c r="I79" s="128"/>
      <c r="J79" s="127"/>
      <c r="K79" s="127"/>
      <c r="L79" s="186"/>
      <c r="M79" s="187"/>
      <c r="N79" s="187"/>
    </row>
    <row r="80" spans="2:14" ht="12.75">
      <c r="B80" s="135" t="s">
        <v>202</v>
      </c>
      <c r="C80" s="136">
        <v>95.18</v>
      </c>
      <c r="D80" s="135">
        <v>1.01</v>
      </c>
      <c r="E80" s="135">
        <v>0.97</v>
      </c>
      <c r="F80" s="135" t="s">
        <v>21</v>
      </c>
      <c r="G80" s="135" t="s">
        <v>21</v>
      </c>
      <c r="H80" s="136">
        <f aca="true" t="shared" si="22" ref="H80:H92">ROUND(C80*D80*E80,2)</f>
        <v>93.25</v>
      </c>
      <c r="I80" s="137">
        <v>2.537</v>
      </c>
      <c r="J80" s="136">
        <v>15.69</v>
      </c>
      <c r="K80" s="136">
        <f>ROUND(C80+J80,2)</f>
        <v>110.87</v>
      </c>
      <c r="L80" s="165">
        <v>119900</v>
      </c>
      <c r="M80" s="166">
        <f>K80*940</f>
        <v>104217.8</v>
      </c>
      <c r="N80" s="167" t="s">
        <v>138</v>
      </c>
    </row>
    <row r="81" spans="2:14" ht="12.75">
      <c r="B81" s="168" t="s">
        <v>203</v>
      </c>
      <c r="C81" s="169">
        <v>44.5</v>
      </c>
      <c r="D81" s="168">
        <v>1.04</v>
      </c>
      <c r="E81" s="168">
        <v>0.97</v>
      </c>
      <c r="F81" s="168" t="s">
        <v>21</v>
      </c>
      <c r="G81" s="168" t="s">
        <v>21</v>
      </c>
      <c r="H81" s="169">
        <f t="shared" si="22"/>
        <v>44.89</v>
      </c>
      <c r="I81" s="171">
        <f aca="true" t="shared" si="23" ref="I81:I92">ROUND(H81/$H$94*100,3)</f>
        <v>1.221</v>
      </c>
      <c r="J81" s="169">
        <f aca="true" t="shared" si="24" ref="J81:J92">ROUND(I81*$J$94/100,2)</f>
        <v>7.54</v>
      </c>
      <c r="K81" s="169">
        <f aca="true" t="shared" si="25" ref="K81:K92">ROUND(C81+J81,2)</f>
        <v>52.04</v>
      </c>
      <c r="L81" s="172">
        <f t="shared" si="12"/>
        <v>51363.48</v>
      </c>
      <c r="M81" s="166">
        <f aca="true" t="shared" si="26" ref="M81:M93">K81*940</f>
        <v>48917.6</v>
      </c>
      <c r="N81" s="183" t="s">
        <v>35</v>
      </c>
    </row>
    <row r="82" spans="2:14" ht="12.75">
      <c r="B82" s="205" t="s">
        <v>204</v>
      </c>
      <c r="C82" s="206">
        <v>51.77</v>
      </c>
      <c r="D82" s="207">
        <v>1</v>
      </c>
      <c r="E82" s="205">
        <v>0.97</v>
      </c>
      <c r="F82" s="205" t="s">
        <v>21</v>
      </c>
      <c r="G82" s="205" t="s">
        <v>21</v>
      </c>
      <c r="H82" s="206">
        <f t="shared" si="22"/>
        <v>50.22</v>
      </c>
      <c r="I82" s="208">
        <f t="shared" si="23"/>
        <v>1.366</v>
      </c>
      <c r="J82" s="206">
        <f t="shared" si="24"/>
        <v>8.44</v>
      </c>
      <c r="K82" s="206">
        <f t="shared" si="25"/>
        <v>60.21</v>
      </c>
      <c r="L82" s="209">
        <f t="shared" si="12"/>
        <v>59427.270000000004</v>
      </c>
      <c r="M82" s="166">
        <f t="shared" si="26"/>
        <v>56597.4</v>
      </c>
      <c r="N82" s="195" t="s">
        <v>22</v>
      </c>
    </row>
    <row r="83" spans="2:14" ht="12.75">
      <c r="B83" s="205" t="s">
        <v>205</v>
      </c>
      <c r="C83" s="206">
        <v>51.77</v>
      </c>
      <c r="D83" s="207">
        <v>1</v>
      </c>
      <c r="E83" s="205">
        <v>0.97</v>
      </c>
      <c r="F83" s="205" t="s">
        <v>21</v>
      </c>
      <c r="G83" s="205" t="s">
        <v>21</v>
      </c>
      <c r="H83" s="206">
        <f t="shared" si="22"/>
        <v>50.22</v>
      </c>
      <c r="I83" s="208">
        <f t="shared" si="23"/>
        <v>1.366</v>
      </c>
      <c r="J83" s="206">
        <f t="shared" si="24"/>
        <v>8.44</v>
      </c>
      <c r="K83" s="206">
        <f t="shared" si="25"/>
        <v>60.21</v>
      </c>
      <c r="L83" s="209">
        <f t="shared" si="12"/>
        <v>59427.270000000004</v>
      </c>
      <c r="M83" s="166">
        <f t="shared" si="26"/>
        <v>56597.4</v>
      </c>
      <c r="N83" s="195" t="s">
        <v>22</v>
      </c>
    </row>
    <row r="84" spans="2:14" ht="12.75">
      <c r="B84" s="205" t="s">
        <v>206</v>
      </c>
      <c r="C84" s="206">
        <v>45</v>
      </c>
      <c r="D84" s="205">
        <v>1.04</v>
      </c>
      <c r="E84" s="205">
        <v>0.97</v>
      </c>
      <c r="F84" s="205" t="s">
        <v>21</v>
      </c>
      <c r="G84" s="205" t="s">
        <v>21</v>
      </c>
      <c r="H84" s="206">
        <f t="shared" si="22"/>
        <v>45.4</v>
      </c>
      <c r="I84" s="208">
        <f t="shared" si="23"/>
        <v>1.235</v>
      </c>
      <c r="J84" s="206">
        <f t="shared" si="24"/>
        <v>7.63</v>
      </c>
      <c r="K84" s="206">
        <f t="shared" si="25"/>
        <v>52.63</v>
      </c>
      <c r="L84" s="209">
        <f>M84*1.05</f>
        <v>51945.810000000005</v>
      </c>
      <c r="M84" s="166">
        <f t="shared" si="26"/>
        <v>49472.200000000004</v>
      </c>
      <c r="N84" s="195" t="s">
        <v>22</v>
      </c>
    </row>
    <row r="85" spans="2:14" ht="12.75">
      <c r="B85" s="135" t="s">
        <v>207</v>
      </c>
      <c r="C85" s="136">
        <v>49.46</v>
      </c>
      <c r="D85" s="164">
        <v>1</v>
      </c>
      <c r="E85" s="135">
        <v>0.97</v>
      </c>
      <c r="F85" s="135" t="s">
        <v>21</v>
      </c>
      <c r="G85" s="135" t="s">
        <v>21</v>
      </c>
      <c r="H85" s="136">
        <f t="shared" si="22"/>
        <v>47.98</v>
      </c>
      <c r="I85" s="137">
        <f t="shared" si="23"/>
        <v>1.305</v>
      </c>
      <c r="J85" s="136">
        <f t="shared" si="24"/>
        <v>8.06</v>
      </c>
      <c r="K85" s="136">
        <f t="shared" si="25"/>
        <v>57.52</v>
      </c>
      <c r="L85" s="165">
        <f t="shared" si="12"/>
        <v>56772.240000000005</v>
      </c>
      <c r="M85" s="166">
        <f t="shared" si="26"/>
        <v>54068.8</v>
      </c>
      <c r="N85" s="167" t="s">
        <v>138</v>
      </c>
    </row>
    <row r="86" spans="2:14" ht="12.75">
      <c r="B86" s="135" t="s">
        <v>208</v>
      </c>
      <c r="C86" s="136">
        <v>50.59</v>
      </c>
      <c r="D86" s="164">
        <v>1.04</v>
      </c>
      <c r="E86" s="135">
        <v>0.97</v>
      </c>
      <c r="F86" s="135" t="s">
        <v>21</v>
      </c>
      <c r="G86" s="135" t="s">
        <v>21</v>
      </c>
      <c r="H86" s="136">
        <f t="shared" si="22"/>
        <v>51.04</v>
      </c>
      <c r="I86" s="137">
        <f t="shared" si="23"/>
        <v>1.388</v>
      </c>
      <c r="J86" s="136">
        <f t="shared" si="24"/>
        <v>8.58</v>
      </c>
      <c r="K86" s="136">
        <f t="shared" si="25"/>
        <v>59.17</v>
      </c>
      <c r="L86" s="165">
        <f t="shared" si="12"/>
        <v>58400.79000000001</v>
      </c>
      <c r="M86" s="166">
        <f t="shared" si="26"/>
        <v>55619.8</v>
      </c>
      <c r="N86" s="167" t="s">
        <v>138</v>
      </c>
    </row>
    <row r="87" spans="2:14" ht="12.75">
      <c r="B87" s="205" t="s">
        <v>209</v>
      </c>
      <c r="C87" s="206">
        <v>53.41</v>
      </c>
      <c r="D87" s="205">
        <v>1.01</v>
      </c>
      <c r="E87" s="205">
        <v>0.97</v>
      </c>
      <c r="F87" s="205" t="s">
        <v>21</v>
      </c>
      <c r="G87" s="205" t="s">
        <v>21</v>
      </c>
      <c r="H87" s="206">
        <f t="shared" si="22"/>
        <v>52.33</v>
      </c>
      <c r="I87" s="208">
        <f t="shared" si="23"/>
        <v>1.423</v>
      </c>
      <c r="J87" s="206">
        <f t="shared" si="24"/>
        <v>8.79</v>
      </c>
      <c r="K87" s="206">
        <f t="shared" si="25"/>
        <v>62.2</v>
      </c>
      <c r="L87" s="209">
        <f t="shared" si="12"/>
        <v>61391.4</v>
      </c>
      <c r="M87" s="166">
        <f t="shared" si="26"/>
        <v>58468</v>
      </c>
      <c r="N87" s="195" t="s">
        <v>22</v>
      </c>
    </row>
    <row r="88" spans="2:14" ht="12.75">
      <c r="B88" s="168" t="s">
        <v>210</v>
      </c>
      <c r="C88" s="169">
        <v>53.62</v>
      </c>
      <c r="D88" s="170">
        <v>0.98</v>
      </c>
      <c r="E88" s="168">
        <v>0.97</v>
      </c>
      <c r="F88" s="168" t="s">
        <v>21</v>
      </c>
      <c r="G88" s="168" t="s">
        <v>21</v>
      </c>
      <c r="H88" s="169">
        <f t="shared" si="22"/>
        <v>50.97</v>
      </c>
      <c r="I88" s="171">
        <f t="shared" si="23"/>
        <v>1.386</v>
      </c>
      <c r="J88" s="169">
        <f t="shared" si="24"/>
        <v>8.56</v>
      </c>
      <c r="K88" s="169">
        <f t="shared" si="25"/>
        <v>62.18</v>
      </c>
      <c r="L88" s="172">
        <f>M88*1.05</f>
        <v>61371.659999999996</v>
      </c>
      <c r="M88" s="166">
        <f t="shared" si="26"/>
        <v>58449.2</v>
      </c>
      <c r="N88" s="183" t="s">
        <v>35</v>
      </c>
    </row>
    <row r="89" spans="2:14" ht="12.75">
      <c r="B89" s="188" t="s">
        <v>211</v>
      </c>
      <c r="C89" s="189">
        <v>95.22</v>
      </c>
      <c r="D89" s="194">
        <v>1.01</v>
      </c>
      <c r="E89" s="188">
        <v>0.97</v>
      </c>
      <c r="F89" s="188" t="s">
        <v>21</v>
      </c>
      <c r="G89" s="188" t="s">
        <v>21</v>
      </c>
      <c r="H89" s="189">
        <f t="shared" si="22"/>
        <v>93.29</v>
      </c>
      <c r="I89" s="190">
        <v>2.538</v>
      </c>
      <c r="J89" s="189">
        <f t="shared" si="24"/>
        <v>15.68</v>
      </c>
      <c r="K89" s="189">
        <f t="shared" si="25"/>
        <v>110.9</v>
      </c>
      <c r="L89" s="191">
        <f t="shared" si="12"/>
        <v>109458.3</v>
      </c>
      <c r="M89" s="166">
        <f t="shared" si="26"/>
        <v>104246</v>
      </c>
      <c r="N89" s="195" t="s">
        <v>22</v>
      </c>
    </row>
    <row r="90" spans="2:14" ht="12.75">
      <c r="B90" s="135" t="s">
        <v>212</v>
      </c>
      <c r="C90" s="136">
        <v>53.62</v>
      </c>
      <c r="D90" s="135">
        <v>1.02</v>
      </c>
      <c r="E90" s="135">
        <v>0.97</v>
      </c>
      <c r="F90" s="135" t="s">
        <v>21</v>
      </c>
      <c r="G90" s="135" t="s">
        <v>21</v>
      </c>
      <c r="H90" s="136">
        <f t="shared" si="22"/>
        <v>53.05</v>
      </c>
      <c r="I90" s="137">
        <f t="shared" si="23"/>
        <v>1.443</v>
      </c>
      <c r="J90" s="136">
        <f t="shared" si="24"/>
        <v>8.92</v>
      </c>
      <c r="K90" s="136">
        <f t="shared" si="25"/>
        <v>62.54</v>
      </c>
      <c r="L90" s="165">
        <f t="shared" si="12"/>
        <v>61726.98</v>
      </c>
      <c r="M90" s="166">
        <f t="shared" si="26"/>
        <v>58787.6</v>
      </c>
      <c r="N90" s="167" t="s">
        <v>138</v>
      </c>
    </row>
    <row r="91" spans="2:14" ht="12.75">
      <c r="B91" s="135" t="s">
        <v>213</v>
      </c>
      <c r="C91" s="136">
        <v>53.62</v>
      </c>
      <c r="D91" s="135">
        <v>1.02</v>
      </c>
      <c r="E91" s="135">
        <v>0.97</v>
      </c>
      <c r="F91" s="135" t="s">
        <v>21</v>
      </c>
      <c r="G91" s="135" t="s">
        <v>21</v>
      </c>
      <c r="H91" s="136">
        <f t="shared" si="22"/>
        <v>53.05</v>
      </c>
      <c r="I91" s="137">
        <f t="shared" si="23"/>
        <v>1.443</v>
      </c>
      <c r="J91" s="136">
        <f t="shared" si="24"/>
        <v>8.92</v>
      </c>
      <c r="K91" s="136">
        <f t="shared" si="25"/>
        <v>62.54</v>
      </c>
      <c r="L91" s="165">
        <f t="shared" si="12"/>
        <v>61726.98</v>
      </c>
      <c r="M91" s="166">
        <f t="shared" si="26"/>
        <v>58787.6</v>
      </c>
      <c r="N91" s="167" t="s">
        <v>138</v>
      </c>
    </row>
    <row r="92" spans="2:14" ht="12.75">
      <c r="B92" s="135" t="s">
        <v>214</v>
      </c>
      <c r="C92" s="136">
        <v>41.06</v>
      </c>
      <c r="D92" s="164">
        <v>1.02</v>
      </c>
      <c r="E92" s="135">
        <v>0.97</v>
      </c>
      <c r="F92" s="135" t="s">
        <v>21</v>
      </c>
      <c r="G92" s="135" t="s">
        <v>21</v>
      </c>
      <c r="H92" s="136">
        <f t="shared" si="22"/>
        <v>40.62</v>
      </c>
      <c r="I92" s="137">
        <f t="shared" si="23"/>
        <v>1.105</v>
      </c>
      <c r="J92" s="136">
        <f t="shared" si="24"/>
        <v>6.83</v>
      </c>
      <c r="K92" s="136">
        <f t="shared" si="25"/>
        <v>47.89</v>
      </c>
      <c r="L92" s="165">
        <f t="shared" si="12"/>
        <v>47267.43</v>
      </c>
      <c r="M92" s="166">
        <f t="shared" si="26"/>
        <v>45016.6</v>
      </c>
      <c r="N92" s="167" t="s">
        <v>138</v>
      </c>
    </row>
    <row r="93" spans="2:13" ht="12.75" hidden="1">
      <c r="B93" s="135"/>
      <c r="C93" s="136">
        <f>SUM(C80:C92)</f>
        <v>738.8199999999999</v>
      </c>
      <c r="D93" s="164"/>
      <c r="E93" s="164"/>
      <c r="F93" s="184"/>
      <c r="G93" s="135"/>
      <c r="H93" s="136">
        <v>719.1</v>
      </c>
      <c r="I93" s="137">
        <v>19.56</v>
      </c>
      <c r="J93" s="136">
        <f>SUM(J80:J92)</f>
        <v>122.08000000000003</v>
      </c>
      <c r="K93" s="136">
        <f>SUM(K80:K92)</f>
        <v>860.8999999999999</v>
      </c>
      <c r="L93" s="212"/>
      <c r="M93" s="166">
        <f t="shared" si="26"/>
        <v>809245.9999999999</v>
      </c>
    </row>
    <row r="94" spans="2:12" ht="12.75" hidden="1">
      <c r="B94" s="135"/>
      <c r="C94" s="136">
        <f>C23+C41+C59+C78+C93</f>
        <v>3629.51</v>
      </c>
      <c r="D94" s="164"/>
      <c r="E94" s="164"/>
      <c r="F94" s="184"/>
      <c r="G94" s="135"/>
      <c r="H94" s="136">
        <f>H23+H41+H59+H78+H93</f>
        <v>3677.2499999999995</v>
      </c>
      <c r="I94" s="137">
        <f>I23+I41+I59+I78+I93</f>
        <v>100.00000000000001</v>
      </c>
      <c r="J94" s="136">
        <v>617.89</v>
      </c>
      <c r="K94" s="136">
        <f>SUM(K23+K41+K59+K78+K93)</f>
        <v>4248.61</v>
      </c>
      <c r="L94" s="213"/>
    </row>
    <row r="95" spans="2:12" ht="12.75">
      <c r="B95" s="132"/>
      <c r="C95" s="214"/>
      <c r="D95" s="214"/>
      <c r="E95" s="214"/>
      <c r="F95" s="215"/>
      <c r="G95" s="132"/>
      <c r="H95" s="216"/>
      <c r="I95" s="132"/>
      <c r="J95" s="132"/>
      <c r="K95" s="214"/>
      <c r="L95" s="217"/>
    </row>
    <row r="96" spans="2:12" ht="12.75">
      <c r="B96" s="218"/>
      <c r="I96" s="219" t="s">
        <v>215</v>
      </c>
      <c r="J96" s="219"/>
      <c r="K96" s="219"/>
      <c r="L96" s="220"/>
    </row>
    <row r="97" spans="9:12" ht="12.75">
      <c r="I97" s="221" t="s">
        <v>216</v>
      </c>
      <c r="J97" s="221"/>
      <c r="K97" s="221"/>
      <c r="L97" s="220"/>
    </row>
    <row r="100" spans="3:11" ht="12.75">
      <c r="C100"/>
      <c r="D100"/>
      <c r="E100"/>
      <c r="F100"/>
      <c r="H100"/>
      <c r="K100"/>
    </row>
    <row r="101" spans="3:11" ht="12.75">
      <c r="C101"/>
      <c r="D101"/>
      <c r="E101"/>
      <c r="F101"/>
      <c r="H101"/>
      <c r="K101"/>
    </row>
    <row r="102" spans="3:11" ht="12.75">
      <c r="C102"/>
      <c r="D102"/>
      <c r="E102"/>
      <c r="F102"/>
      <c r="H102"/>
      <c r="K102"/>
    </row>
    <row r="103" spans="3:11" ht="12.75">
      <c r="C103"/>
      <c r="D103"/>
      <c r="E103"/>
      <c r="F103"/>
      <c r="H103"/>
      <c r="K103"/>
    </row>
    <row r="104" spans="3:11" ht="12.75">
      <c r="C104"/>
      <c r="D104"/>
      <c r="E104"/>
      <c r="F104"/>
      <c r="H104"/>
      <c r="K104"/>
    </row>
    <row r="105" spans="3:11" ht="12.75">
      <c r="C105"/>
      <c r="D105"/>
      <c r="E105"/>
      <c r="F105"/>
      <c r="H105"/>
      <c r="K105"/>
    </row>
    <row r="106" spans="3:11" ht="12.75">
      <c r="C106"/>
      <c r="D106"/>
      <c r="E106"/>
      <c r="F106"/>
      <c r="H106"/>
      <c r="K106"/>
    </row>
    <row r="107" spans="3:11" ht="12.75">
      <c r="C107"/>
      <c r="D107"/>
      <c r="E107"/>
      <c r="F107"/>
      <c r="H107"/>
      <c r="K107"/>
    </row>
    <row r="108" spans="3:11" ht="12.75">
      <c r="C108"/>
      <c r="D108"/>
      <c r="E108"/>
      <c r="F108"/>
      <c r="H108"/>
      <c r="K108"/>
    </row>
    <row r="109" spans="3:11" ht="12.75">
      <c r="C109"/>
      <c r="D109"/>
      <c r="E109"/>
      <c r="F109"/>
      <c r="H109"/>
      <c r="K109"/>
    </row>
    <row r="110" spans="3:11" ht="12.75">
      <c r="C110"/>
      <c r="D110"/>
      <c r="E110"/>
      <c r="F110"/>
      <c r="H110"/>
      <c r="K110"/>
    </row>
    <row r="111" spans="3:11" ht="12.75">
      <c r="C111"/>
      <c r="D111"/>
      <c r="E111"/>
      <c r="F111"/>
      <c r="H111"/>
      <c r="K111"/>
    </row>
    <row r="112" spans="3:11" ht="12.75">
      <c r="C112"/>
      <c r="D112"/>
      <c r="E112"/>
      <c r="F112"/>
      <c r="H112"/>
      <c r="K112"/>
    </row>
    <row r="113" spans="3:11" ht="12.75">
      <c r="C113"/>
      <c r="D113"/>
      <c r="E113"/>
      <c r="F113"/>
      <c r="H113"/>
      <c r="K113"/>
    </row>
    <row r="114" spans="3:11" ht="12.75">
      <c r="C114"/>
      <c r="D114"/>
      <c r="E114"/>
      <c r="F114"/>
      <c r="H114"/>
      <c r="K114"/>
    </row>
  </sheetData>
  <sheetProtection/>
  <mergeCells count="7">
    <mergeCell ref="B79:C79"/>
    <mergeCell ref="B1:K1"/>
    <mergeCell ref="B4:C4"/>
    <mergeCell ref="B7:C7"/>
    <mergeCell ref="B25:C25"/>
    <mergeCell ref="B43:C43"/>
    <mergeCell ref="B61:C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2015-04-06T09:03:56Z</dcterms:modified>
  <cp:category/>
  <cp:version/>
  <cp:contentType/>
  <cp:contentStatus/>
</cp:coreProperties>
</file>